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sters\PPS RATES - FY 18 (FINAL RUJLE)\PROTECTED FILES\"/>
    </mc:Choice>
  </mc:AlternateContent>
  <workbookProtection workbookAlgorithmName="SHA-512" workbookHashValue="Q9jivsLWPwZZQeh1QR323fdfFG7cGPCQ8MmXhkgTybvxcun0Vo5u9/vSB5CF/bwzz+VsuOSaZF33Ll0mM6HmJQ==" workbookSaltValue="QjITAZZcvpil9F0JobYs9g==" workbookSpinCount="100000" lockStructure="1"/>
  <bookViews>
    <workbookView xWindow="0" yWindow="0" windowWidth="28800" windowHeight="12435"/>
  </bookViews>
  <sheets>
    <sheet name="Impact Tool" sheetId="4" r:id="rId1"/>
    <sheet name="CBSA" sheetId="5" state="hidden" r:id="rId2"/>
    <sheet name="Summary &amp; PY Comparison" sheetId="1" state="hidden" r:id="rId3"/>
    <sheet name="Current Year - FY18 - Table 4" sheetId="3" state="hidden" r:id="rId4"/>
    <sheet name="Prior Year - FY17 - Table 4" sheetId="6" state="hidden" r:id="rId5"/>
  </sheets>
  <externalReferences>
    <externalReference r:id="rId6"/>
  </externalReferences>
  <definedNames>
    <definedName name="County" localSheetId="4">[1]CBSA!$A$2:$A$10000</definedName>
    <definedName name="County">CBSA!$A$2:$A$125</definedName>
    <definedName name="_xlnm.Print_Area" localSheetId="2">'Summary &amp; PY Comparison'!$B$1:$N$78</definedName>
    <definedName name="_xlnm.Print_Titles" localSheetId="3">'Current Year - FY18 - Table 4'!$1:$11</definedName>
    <definedName name="_xlnm.Print_Titles" localSheetId="0">'Impact Tool'!$1:$16</definedName>
    <definedName name="_xlnm.Print_Titles" localSheetId="4">'Prior Year - FY17 - Table 4'!$1:$11</definedName>
    <definedName name="_xlnm.Print_Titles" localSheetId="2">'Summary &amp; PY Comparison'!$5:$12</definedName>
  </definedNames>
  <calcPr calcId="152511"/>
</workbook>
</file>

<file path=xl/calcChain.xml><?xml version="1.0" encoding="utf-8"?>
<calcChain xmlns="http://schemas.openxmlformats.org/spreadsheetml/2006/main">
  <c r="X27" i="6" l="1"/>
  <c r="Y8" i="3"/>
  <c r="I13" i="4"/>
  <c r="I12" i="4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O8" i="3" l="1"/>
  <c r="W9" i="3" l="1"/>
  <c r="M9" i="3"/>
  <c r="M9" i="6"/>
  <c r="W9" i="6" l="1"/>
  <c r="X77" i="6" l="1"/>
  <c r="AA77" i="6" s="1"/>
  <c r="X76" i="6"/>
  <c r="AA76" i="6" s="1"/>
  <c r="X75" i="6"/>
  <c r="AA75" i="6" s="1"/>
  <c r="X74" i="6"/>
  <c r="X73" i="6"/>
  <c r="AA73" i="6" s="1"/>
  <c r="X72" i="6"/>
  <c r="AA72" i="6" s="1"/>
  <c r="X71" i="6"/>
  <c r="X70" i="6"/>
  <c r="X69" i="6"/>
  <c r="AA69" i="6" s="1"/>
  <c r="X68" i="6"/>
  <c r="AA68" i="6" s="1"/>
  <c r="X67" i="6"/>
  <c r="AA67" i="6" s="1"/>
  <c r="X66" i="6"/>
  <c r="AA66" i="6" s="1"/>
  <c r="X65" i="6"/>
  <c r="AA65" i="6" s="1"/>
  <c r="X64" i="6"/>
  <c r="AA64" i="6"/>
  <c r="X63" i="6"/>
  <c r="AA63" i="6" s="1"/>
  <c r="X62" i="6"/>
  <c r="AA62" i="6" s="1"/>
  <c r="X61" i="6"/>
  <c r="AA61" i="6" s="1"/>
  <c r="X60" i="6"/>
  <c r="AA60" i="6" s="1"/>
  <c r="X59" i="6"/>
  <c r="X58" i="6"/>
  <c r="X57" i="6"/>
  <c r="X56" i="6"/>
  <c r="AA56" i="6" s="1"/>
  <c r="X55" i="6"/>
  <c r="AA55" i="6" s="1"/>
  <c r="X54" i="6"/>
  <c r="AA54" i="6" s="1"/>
  <c r="X53" i="6"/>
  <c r="AA53" i="6" s="1"/>
  <c r="X52" i="6"/>
  <c r="AA52" i="6" s="1"/>
  <c r="X51" i="6"/>
  <c r="AA51" i="6" s="1"/>
  <c r="X50" i="6"/>
  <c r="AA50" i="6" s="1"/>
  <c r="X49" i="6"/>
  <c r="AA49" i="6" s="1"/>
  <c r="X48" i="6"/>
  <c r="AA48" i="6" s="1"/>
  <c r="X47" i="6"/>
  <c r="AA47" i="6" s="1"/>
  <c r="X46" i="6"/>
  <c r="AA46" i="6" s="1"/>
  <c r="X45" i="6"/>
  <c r="AA45" i="6" s="1"/>
  <c r="X44" i="6"/>
  <c r="AA44" i="6" s="1"/>
  <c r="X43" i="6"/>
  <c r="AA43" i="6" s="1"/>
  <c r="X42" i="6"/>
  <c r="AA42" i="6" s="1"/>
  <c r="X41" i="6"/>
  <c r="AA41" i="6" s="1"/>
  <c r="X40" i="6"/>
  <c r="AA40" i="6" s="1"/>
  <c r="X39" i="6"/>
  <c r="X38" i="6"/>
  <c r="AA38" i="6" s="1"/>
  <c r="X37" i="6"/>
  <c r="AA37" i="6" s="1"/>
  <c r="X36" i="6"/>
  <c r="X35" i="6"/>
  <c r="AA35" i="6" s="1"/>
  <c r="X34" i="6"/>
  <c r="AA34" i="6" s="1"/>
  <c r="X33" i="6"/>
  <c r="X32" i="6"/>
  <c r="X31" i="6"/>
  <c r="AA31" i="6" s="1"/>
  <c r="X30" i="6"/>
  <c r="AA30" i="6" s="1"/>
  <c r="X29" i="6"/>
  <c r="AA29" i="6" s="1"/>
  <c r="X28" i="6"/>
  <c r="AA28" i="6" s="1"/>
  <c r="AA27" i="6"/>
  <c r="X26" i="6"/>
  <c r="AA26" i="6" s="1"/>
  <c r="X25" i="6"/>
  <c r="AA25" i="6" s="1"/>
  <c r="X24" i="6"/>
  <c r="AA24" i="6" s="1"/>
  <c r="X23" i="6"/>
  <c r="AA23" i="6" s="1"/>
  <c r="X22" i="6"/>
  <c r="X21" i="6"/>
  <c r="AA21" i="6" s="1"/>
  <c r="X20" i="6"/>
  <c r="AA20" i="6" s="1"/>
  <c r="X19" i="6"/>
  <c r="AA19" i="6" s="1"/>
  <c r="X18" i="6"/>
  <c r="AA18" i="6" s="1"/>
  <c r="X17" i="6"/>
  <c r="AA17" i="6" s="1"/>
  <c r="X16" i="6"/>
  <c r="AA16" i="6" s="1"/>
  <c r="X15" i="6"/>
  <c r="X14" i="6"/>
  <c r="AA14" i="6" s="1"/>
  <c r="X13" i="6"/>
  <c r="AA13" i="6" s="1"/>
  <c r="X12" i="6"/>
  <c r="I8" i="6"/>
  <c r="X77" i="3"/>
  <c r="AA77" i="3" s="1"/>
  <c r="X76" i="3"/>
  <c r="AA76" i="3" s="1"/>
  <c r="X75" i="3"/>
  <c r="AA75" i="3" s="1"/>
  <c r="X74" i="3"/>
  <c r="AA74" i="3" s="1"/>
  <c r="X73" i="3"/>
  <c r="AA73" i="3" s="1"/>
  <c r="X72" i="3"/>
  <c r="AA72" i="3" s="1"/>
  <c r="X71" i="3"/>
  <c r="AA71" i="3" s="1"/>
  <c r="X70" i="3"/>
  <c r="AA70" i="3" s="1"/>
  <c r="X69" i="3"/>
  <c r="AA69" i="3" s="1"/>
  <c r="X68" i="3"/>
  <c r="AA68" i="3" s="1"/>
  <c r="X67" i="3"/>
  <c r="AA67" i="3" s="1"/>
  <c r="X66" i="3"/>
  <c r="X65" i="3"/>
  <c r="AA65" i="3" s="1"/>
  <c r="X64" i="3"/>
  <c r="AA64" i="3" s="1"/>
  <c r="X63" i="3"/>
  <c r="AA63" i="3" s="1"/>
  <c r="X62" i="3"/>
  <c r="AA62" i="3" s="1"/>
  <c r="X61" i="3"/>
  <c r="AA61" i="3" s="1"/>
  <c r="X60" i="3"/>
  <c r="AA60" i="3" s="1"/>
  <c r="X59" i="3"/>
  <c r="AA59" i="3" s="1"/>
  <c r="X58" i="3"/>
  <c r="AA58" i="3" s="1"/>
  <c r="X57" i="3"/>
  <c r="AA57" i="3" s="1"/>
  <c r="X56" i="3"/>
  <c r="AA56" i="3" s="1"/>
  <c r="X55" i="3"/>
  <c r="X54" i="3"/>
  <c r="AA54" i="3" s="1"/>
  <c r="X53" i="3"/>
  <c r="AA53" i="3" s="1"/>
  <c r="X52" i="3"/>
  <c r="AA52" i="3" s="1"/>
  <c r="X51" i="3"/>
  <c r="X50" i="3"/>
  <c r="AA50" i="3" s="1"/>
  <c r="X49" i="3"/>
  <c r="AA49" i="3" s="1"/>
  <c r="X48" i="3"/>
  <c r="AA48" i="3" s="1"/>
  <c r="X47" i="3"/>
  <c r="AA47" i="3" s="1"/>
  <c r="X46" i="3"/>
  <c r="AA46" i="3" s="1"/>
  <c r="X45" i="3"/>
  <c r="AA45" i="3" s="1"/>
  <c r="X44" i="3"/>
  <c r="AA44" i="3" s="1"/>
  <c r="X43" i="3"/>
  <c r="X42" i="3"/>
  <c r="AA42" i="3" s="1"/>
  <c r="X41" i="3"/>
  <c r="AA41" i="3" s="1"/>
  <c r="X40" i="3"/>
  <c r="AA40" i="3" s="1"/>
  <c r="X39" i="3"/>
  <c r="AA39" i="3" s="1"/>
  <c r="X38" i="3"/>
  <c r="AA38" i="3" s="1"/>
  <c r="X37" i="3"/>
  <c r="AA37" i="3" s="1"/>
  <c r="X36" i="3"/>
  <c r="AA36" i="3" s="1"/>
  <c r="X35" i="3"/>
  <c r="AA35" i="3" s="1"/>
  <c r="X34" i="3"/>
  <c r="AA34" i="3" s="1"/>
  <c r="X33" i="3"/>
  <c r="AA33" i="3" s="1"/>
  <c r="X32" i="3"/>
  <c r="AA32" i="3" s="1"/>
  <c r="X31" i="3"/>
  <c r="AA31" i="3" s="1"/>
  <c r="X30" i="3"/>
  <c r="AA30" i="3" s="1"/>
  <c r="X29" i="3"/>
  <c r="AA29" i="3" s="1"/>
  <c r="X28" i="3"/>
  <c r="AA28" i="3" s="1"/>
  <c r="X27" i="3"/>
  <c r="AA27" i="3" s="1"/>
  <c r="X26" i="3"/>
  <c r="AA26" i="3" s="1"/>
  <c r="X25" i="3"/>
  <c r="AA25" i="3" s="1"/>
  <c r="X24" i="3"/>
  <c r="AA24" i="3" s="1"/>
  <c r="X23" i="3"/>
  <c r="AA23" i="3" s="1"/>
  <c r="X22" i="3"/>
  <c r="AA22" i="3" s="1"/>
  <c r="X21" i="3"/>
  <c r="AA21" i="3" s="1"/>
  <c r="X20" i="3"/>
  <c r="AA20" i="3" s="1"/>
  <c r="X19" i="3"/>
  <c r="AA19" i="3" s="1"/>
  <c r="X18" i="3"/>
  <c r="AA18" i="3" s="1"/>
  <c r="X17" i="3"/>
  <c r="AA17" i="3" s="1"/>
  <c r="X16" i="3"/>
  <c r="AA16" i="3" s="1"/>
  <c r="X15" i="3"/>
  <c r="AA15" i="3" s="1"/>
  <c r="X14" i="3"/>
  <c r="AA14" i="3" s="1"/>
  <c r="X13" i="3"/>
  <c r="AA13" i="3" s="1"/>
  <c r="X12" i="3"/>
  <c r="AA12" i="3" s="1"/>
  <c r="Q1" i="6"/>
  <c r="AA1" i="6" s="1"/>
  <c r="H2" i="6"/>
  <c r="F1" i="6"/>
  <c r="D2" i="6"/>
  <c r="N77" i="6"/>
  <c r="Q77" i="6" s="1"/>
  <c r="K74" i="6"/>
  <c r="N73" i="6"/>
  <c r="Q73" i="6" s="1"/>
  <c r="N71" i="6"/>
  <c r="Q71" i="6" s="1"/>
  <c r="N69" i="6"/>
  <c r="Q69" i="6" s="1"/>
  <c r="K67" i="6"/>
  <c r="K66" i="6"/>
  <c r="N61" i="6"/>
  <c r="Q61" i="6" s="1"/>
  <c r="N59" i="6"/>
  <c r="N57" i="6"/>
  <c r="Q57" i="6" s="1"/>
  <c r="N56" i="6"/>
  <c r="Q56" i="6" s="1"/>
  <c r="N55" i="6"/>
  <c r="Q55" i="6" s="1"/>
  <c r="N54" i="6"/>
  <c r="Q54" i="6" s="1"/>
  <c r="O53" i="6"/>
  <c r="T53" i="6" s="1"/>
  <c r="N52" i="6"/>
  <c r="Q52" i="6" s="1"/>
  <c r="N51" i="6"/>
  <c r="Q51" i="6" s="1"/>
  <c r="N50" i="6"/>
  <c r="Q50" i="6" s="1"/>
  <c r="N49" i="6"/>
  <c r="Q49" i="6" s="1"/>
  <c r="N48" i="6"/>
  <c r="Q48" i="6" s="1"/>
  <c r="N47" i="6"/>
  <c r="N46" i="6"/>
  <c r="Q46" i="6" s="1"/>
  <c r="N45" i="6"/>
  <c r="Q45" i="6" s="1"/>
  <c r="O44" i="6"/>
  <c r="T44" i="6" s="1"/>
  <c r="N43" i="6"/>
  <c r="Q43" i="6" s="1"/>
  <c r="N41" i="6"/>
  <c r="Q41" i="6" s="1"/>
  <c r="N40" i="6"/>
  <c r="N39" i="6"/>
  <c r="Q39" i="6" s="1"/>
  <c r="N38" i="6"/>
  <c r="Q38" i="6" s="1"/>
  <c r="O37" i="6"/>
  <c r="T37" i="6" s="1"/>
  <c r="O36" i="6"/>
  <c r="T36" i="6" s="1"/>
  <c r="O35" i="6"/>
  <c r="T35" i="6" s="1"/>
  <c r="K28" i="6"/>
  <c r="K26" i="6"/>
  <c r="N24" i="6"/>
  <c r="Q24" i="6" s="1"/>
  <c r="N22" i="6"/>
  <c r="Q22" i="6" s="1"/>
  <c r="K20" i="6"/>
  <c r="N19" i="6"/>
  <c r="O14" i="6"/>
  <c r="T14" i="6" s="1"/>
  <c r="O12" i="6"/>
  <c r="T12" i="6" s="1"/>
  <c r="I6" i="6"/>
  <c r="I6" i="3"/>
  <c r="C1" i="3"/>
  <c r="I9" i="1"/>
  <c r="G13" i="4"/>
  <c r="G12" i="4"/>
  <c r="G8" i="1" s="1"/>
  <c r="Q4" i="3" s="1"/>
  <c r="AA4" i="3" s="1"/>
  <c r="E6" i="1"/>
  <c r="O2" i="3" s="1"/>
  <c r="Y2" i="3" s="1"/>
  <c r="I6" i="1"/>
  <c r="H2" i="3" s="1"/>
  <c r="O84" i="4"/>
  <c r="I8" i="3"/>
  <c r="Q57" i="3"/>
  <c r="T56" i="3"/>
  <c r="Q55" i="3"/>
  <c r="Q54" i="3"/>
  <c r="K53" i="3"/>
  <c r="T52" i="3"/>
  <c r="K51" i="3"/>
  <c r="Q50" i="3"/>
  <c r="Q49" i="3"/>
  <c r="T48" i="3"/>
  <c r="K47" i="3"/>
  <c r="T43" i="3"/>
  <c r="K42" i="3"/>
  <c r="K40" i="3"/>
  <c r="Q40" i="3"/>
  <c r="K38" i="3"/>
  <c r="Q37" i="3"/>
  <c r="K37" i="3"/>
  <c r="K36" i="3"/>
  <c r="K35" i="3"/>
  <c r="Q1" i="3"/>
  <c r="AA1" i="3" s="1"/>
  <c r="F1" i="3"/>
  <c r="K14" i="3"/>
  <c r="K17" i="3"/>
  <c r="K23" i="3"/>
  <c r="K26" i="3"/>
  <c r="Q30" i="3"/>
  <c r="Q33" i="3"/>
  <c r="Q34" i="3"/>
  <c r="T58" i="3"/>
  <c r="K60" i="3"/>
  <c r="K61" i="3"/>
  <c r="K62" i="3"/>
  <c r="Q64" i="3"/>
  <c r="Q66" i="3"/>
  <c r="K67" i="3"/>
  <c r="K68" i="3"/>
  <c r="Q70" i="3"/>
  <c r="Q72" i="3"/>
  <c r="Q74" i="3"/>
  <c r="K75" i="3"/>
  <c r="K77" i="3"/>
  <c r="K20" i="3"/>
  <c r="K16" i="3"/>
  <c r="Q15" i="3"/>
  <c r="K13" i="3"/>
  <c r="T31" i="3"/>
  <c r="Q76" i="3"/>
  <c r="K63" i="3"/>
  <c r="K29" i="3"/>
  <c r="K27" i="3"/>
  <c r="K32" i="3"/>
  <c r="T69" i="3"/>
  <c r="K71" i="3"/>
  <c r="K12" i="3"/>
  <c r="Q21" i="3"/>
  <c r="K24" i="3"/>
  <c r="K22" i="3"/>
  <c r="K18" i="3"/>
  <c r="K13" i="6"/>
  <c r="N15" i="6"/>
  <c r="Q15" i="6" s="1"/>
  <c r="N17" i="6"/>
  <c r="Q17" i="6" s="1"/>
  <c r="K21" i="6"/>
  <c r="O23" i="6"/>
  <c r="T23" i="6" s="1"/>
  <c r="N25" i="6"/>
  <c r="Q25" i="6" s="1"/>
  <c r="N27" i="6"/>
  <c r="Q27" i="6" s="1"/>
  <c r="K29" i="6"/>
  <c r="O31" i="6"/>
  <c r="T31" i="6" s="1"/>
  <c r="O33" i="6"/>
  <c r="T33" i="6" s="1"/>
  <c r="K34" i="6"/>
  <c r="N42" i="6"/>
  <c r="Q42" i="6" s="1"/>
  <c r="N62" i="6"/>
  <c r="K75" i="6"/>
  <c r="N32" i="6"/>
  <c r="Q32" i="6" s="1"/>
  <c r="O60" i="6"/>
  <c r="T60" i="6" s="1"/>
  <c r="K64" i="6"/>
  <c r="N68" i="6"/>
  <c r="Q68" i="6" s="1"/>
  <c r="K72" i="6"/>
  <c r="N76" i="6"/>
  <c r="Q76" i="6" s="1"/>
  <c r="N64" i="6"/>
  <c r="Q64" i="6" s="1"/>
  <c r="Y16" i="3"/>
  <c r="AD16" i="3" s="1"/>
  <c r="Y32" i="3"/>
  <c r="AD32" i="3" s="1"/>
  <c r="Y51" i="3"/>
  <c r="AD51" i="3" s="1"/>
  <c r="Y65" i="3"/>
  <c r="AD65" i="3" s="1"/>
  <c r="AA15" i="6"/>
  <c r="AA39" i="6"/>
  <c r="AA57" i="6"/>
  <c r="AA59" i="6"/>
  <c r="AA74" i="6"/>
  <c r="Y22" i="6"/>
  <c r="AD22" i="6" s="1"/>
  <c r="Y29" i="6"/>
  <c r="AD29" i="6" s="1"/>
  <c r="Y32" i="6"/>
  <c r="AD32" i="6" s="1"/>
  <c r="Y35" i="6"/>
  <c r="AD35" i="6" s="1"/>
  <c r="Y38" i="6"/>
  <c r="AD38" i="6" s="1"/>
  <c r="Y45" i="6"/>
  <c r="Y48" i="6"/>
  <c r="AD48" i="6" s="1"/>
  <c r="Y51" i="6"/>
  <c r="Y54" i="6"/>
  <c r="AD54" i="6" s="1"/>
  <c r="Y68" i="6"/>
  <c r="AD68" i="6" s="1"/>
  <c r="Y71" i="6"/>
  <c r="AD71" i="6" s="1"/>
  <c r="Y73" i="6"/>
  <c r="Y75" i="6"/>
  <c r="K32" i="6"/>
  <c r="O70" i="6"/>
  <c r="T70" i="6" s="1"/>
  <c r="N70" i="6"/>
  <c r="K70" i="6"/>
  <c r="N16" i="6"/>
  <c r="Q16" i="6" s="1"/>
  <c r="K16" i="6"/>
  <c r="Q20" i="3"/>
  <c r="Y75" i="3"/>
  <c r="AD75" i="3" s="1"/>
  <c r="Y28" i="3"/>
  <c r="AA43" i="3"/>
  <c r="Y67" i="3"/>
  <c r="Y48" i="3"/>
  <c r="Y17" i="3"/>
  <c r="AD17" i="3" s="1"/>
  <c r="Y44" i="3"/>
  <c r="AD44" i="3" s="1"/>
  <c r="Y34" i="3"/>
  <c r="AD34" i="3" s="1"/>
  <c r="Y18" i="3"/>
  <c r="Y12" i="3"/>
  <c r="AD12" i="3" s="1"/>
  <c r="Y40" i="3"/>
  <c r="K54" i="3"/>
  <c r="K76" i="3"/>
  <c r="Y50" i="3"/>
  <c r="AD50" i="3" s="1"/>
  <c r="Y23" i="3"/>
  <c r="AD23" i="3" s="1"/>
  <c r="Y58" i="3"/>
  <c r="AD58" i="3" s="1"/>
  <c r="Y66" i="3"/>
  <c r="AD66" i="3" s="1"/>
  <c r="Y31" i="3"/>
  <c r="AD31" i="3" s="1"/>
  <c r="Y63" i="3"/>
  <c r="AD63" i="3" s="1"/>
  <c r="Y22" i="3"/>
  <c r="T76" i="3"/>
  <c r="K30" i="3"/>
  <c r="T38" i="3"/>
  <c r="Y36" i="3"/>
  <c r="AD36" i="3" s="1"/>
  <c r="Y59" i="3"/>
  <c r="AD59" i="3" s="1"/>
  <c r="Y45" i="3"/>
  <c r="AD45" i="3" s="1"/>
  <c r="Y24" i="3"/>
  <c r="AD24" i="3" s="1"/>
  <c r="Y54" i="3"/>
  <c r="AD54" i="3" s="1"/>
  <c r="Y53" i="3"/>
  <c r="T27" i="3"/>
  <c r="T77" i="3"/>
  <c r="Y60" i="3"/>
  <c r="AD60" i="3" s="1"/>
  <c r="Y25" i="3"/>
  <c r="AD25" i="3" s="1"/>
  <c r="T71" i="3"/>
  <c r="Y74" i="3"/>
  <c r="Y37" i="3"/>
  <c r="K70" i="3"/>
  <c r="T37" i="3"/>
  <c r="T17" i="3"/>
  <c r="K66" i="3"/>
  <c r="T26" i="3"/>
  <c r="Y52" i="3"/>
  <c r="AD52" i="3" s="1"/>
  <c r="Y26" i="3"/>
  <c r="AD26" i="3" s="1"/>
  <c r="Y55" i="3"/>
  <c r="AD55" i="3" s="1"/>
  <c r="Y49" i="3"/>
  <c r="AD49" i="3" s="1"/>
  <c r="Y33" i="3"/>
  <c r="Y62" i="3"/>
  <c r="AD62" i="3" s="1"/>
  <c r="T30" i="3"/>
  <c r="Q36" i="3"/>
  <c r="Y73" i="3"/>
  <c r="AD73" i="3" s="1"/>
  <c r="Y57" i="3"/>
  <c r="AD57" i="3" s="1"/>
  <c r="Y42" i="3"/>
  <c r="AD42" i="3" s="1"/>
  <c r="Y30" i="3"/>
  <c r="AD30" i="3" s="1"/>
  <c r="Y15" i="3"/>
  <c r="AD15" i="3" s="1"/>
  <c r="K15" i="3"/>
  <c r="Y29" i="3"/>
  <c r="AD29" i="3" s="1"/>
  <c r="Y76" i="3"/>
  <c r="Y72" i="3"/>
  <c r="AD72" i="3" s="1"/>
  <c r="Y43" i="3"/>
  <c r="AD43" i="3" s="1"/>
  <c r="T73" i="3"/>
  <c r="Y64" i="3"/>
  <c r="Y46" i="3"/>
  <c r="AD46" i="3" s="1"/>
  <c r="Y35" i="3"/>
  <c r="AD35" i="3" s="1"/>
  <c r="Y20" i="3"/>
  <c r="AD20" i="3" s="1"/>
  <c r="K44" i="3"/>
  <c r="Q69" i="3"/>
  <c r="Y69" i="3"/>
  <c r="Z69" i="3" s="1"/>
  <c r="Y38" i="3"/>
  <c r="AD38" i="3" s="1"/>
  <c r="Y14" i="3"/>
  <c r="AD14" i="3" s="1"/>
  <c r="Y68" i="3"/>
  <c r="AD68" i="3" s="1"/>
  <c r="Y39" i="3"/>
  <c r="AD39" i="3" s="1"/>
  <c r="Y71" i="3"/>
  <c r="AD71" i="3" s="1"/>
  <c r="T67" i="3"/>
  <c r="T60" i="3"/>
  <c r="Q77" i="3"/>
  <c r="T36" i="3"/>
  <c r="T70" i="3"/>
  <c r="Y70" i="3"/>
  <c r="AD70" i="3" s="1"/>
  <c r="Y56" i="3"/>
  <c r="AD56" i="3" s="1"/>
  <c r="Y41" i="3"/>
  <c r="AD41" i="3" s="1"/>
  <c r="Y27" i="3"/>
  <c r="AD27" i="3" s="1"/>
  <c r="Q60" i="3"/>
  <c r="Q13" i="3"/>
  <c r="Q14" i="3"/>
  <c r="T13" i="3"/>
  <c r="T14" i="3"/>
  <c r="T40" i="3"/>
  <c r="T64" i="3"/>
  <c r="Q27" i="3"/>
  <c r="Q38" i="3"/>
  <c r="Y77" i="3"/>
  <c r="AD77" i="3" s="1"/>
  <c r="Q35" i="3"/>
  <c r="K64" i="3"/>
  <c r="K39" i="3"/>
  <c r="O27" i="6"/>
  <c r="K22" i="6"/>
  <c r="O22" i="6"/>
  <c r="T22" i="6" s="1"/>
  <c r="Y13" i="6"/>
  <c r="Y15" i="6"/>
  <c r="AD15" i="6" s="1"/>
  <c r="Y17" i="6"/>
  <c r="Y19" i="6"/>
  <c r="Y77" i="6"/>
  <c r="Z77" i="6" s="1"/>
  <c r="Y12" i="6"/>
  <c r="AD12" i="6" s="1"/>
  <c r="Y14" i="6"/>
  <c r="AD14" i="6" s="1"/>
  <c r="Y16" i="6"/>
  <c r="AD16" i="6" s="1"/>
  <c r="Y18" i="6"/>
  <c r="O65" i="6"/>
  <c r="T65" i="6" s="1"/>
  <c r="O46" i="6"/>
  <c r="O16" i="6"/>
  <c r="T16" i="6" s="1"/>
  <c r="O38" i="6"/>
  <c r="T38" i="6" s="1"/>
  <c r="O30" i="6"/>
  <c r="T30" i="6" s="1"/>
  <c r="O58" i="6"/>
  <c r="T58" i="6" s="1"/>
  <c r="O50" i="6"/>
  <c r="T50" i="6" s="1"/>
  <c r="O32" i="6"/>
  <c r="T32" i="6" s="1"/>
  <c r="O42" i="6"/>
  <c r="T42" i="6" s="1"/>
  <c r="AD37" i="3"/>
  <c r="AD74" i="3"/>
  <c r="Y19" i="3"/>
  <c r="AD19" i="3" s="1"/>
  <c r="Y13" i="3"/>
  <c r="Z13" i="3" s="1"/>
  <c r="Y21" i="3"/>
  <c r="AD21" i="3" s="1"/>
  <c r="Y47" i="3"/>
  <c r="AD47" i="3" s="1"/>
  <c r="Y61" i="3"/>
  <c r="K48" i="3"/>
  <c r="AA70" i="6"/>
  <c r="AD61" i="3"/>
  <c r="G9" i="1" l="1"/>
  <c r="Q5" i="3" s="1"/>
  <c r="R58" i="3" s="1"/>
  <c r="J13" i="4"/>
  <c r="K13" i="4" s="1"/>
  <c r="Z22" i="3"/>
  <c r="Z26" i="3"/>
  <c r="Z66" i="3"/>
  <c r="AA66" i="3"/>
  <c r="Z32" i="3"/>
  <c r="K34" i="3"/>
  <c r="T75" i="3"/>
  <c r="T12" i="3"/>
  <c r="T22" i="3"/>
  <c r="Q48" i="3"/>
  <c r="Q71" i="3"/>
  <c r="K19" i="3"/>
  <c r="T16" i="3"/>
  <c r="T44" i="3"/>
  <c r="T32" i="3"/>
  <c r="T34" i="3"/>
  <c r="Q26" i="3"/>
  <c r="Q22" i="3"/>
  <c r="T15" i="3"/>
  <c r="T19" i="3"/>
  <c r="Q75" i="3"/>
  <c r="Q62" i="3"/>
  <c r="K50" i="3"/>
  <c r="T47" i="3"/>
  <c r="Q47" i="3"/>
  <c r="Q68" i="3"/>
  <c r="T62" i="3"/>
  <c r="T68" i="3"/>
  <c r="T54" i="3"/>
  <c r="Z25" i="3"/>
  <c r="Q17" i="3"/>
  <c r="K21" i="3"/>
  <c r="T21" i="3"/>
  <c r="Q44" i="3"/>
  <c r="K74" i="3"/>
  <c r="Q24" i="3"/>
  <c r="T74" i="3"/>
  <c r="T57" i="3"/>
  <c r="Q67" i="3"/>
  <c r="Q16" i="3"/>
  <c r="T29" i="3"/>
  <c r="T24" i="3"/>
  <c r="K57" i="3"/>
  <c r="Q12" i="3"/>
  <c r="K69" i="3"/>
  <c r="T63" i="3"/>
  <c r="T53" i="3"/>
  <c r="K69" i="6"/>
  <c r="O69" i="6"/>
  <c r="T69" i="6" s="1"/>
  <c r="O41" i="6"/>
  <c r="T41" i="6" s="1"/>
  <c r="Z29" i="3"/>
  <c r="Z60" i="3"/>
  <c r="Z43" i="3"/>
  <c r="Z72" i="3"/>
  <c r="Z76" i="3"/>
  <c r="Z37" i="3"/>
  <c r="Z57" i="3"/>
  <c r="AD69" i="3"/>
  <c r="Z14" i="3"/>
  <c r="Z59" i="3"/>
  <c r="Z65" i="3"/>
  <c r="Z64" i="3"/>
  <c r="Z33" i="3"/>
  <c r="Z18" i="3"/>
  <c r="AD76" i="3"/>
  <c r="Z62" i="3"/>
  <c r="Z30" i="3"/>
  <c r="Z51" i="3"/>
  <c r="Z15" i="3"/>
  <c r="Z42" i="3"/>
  <c r="Z41" i="3"/>
  <c r="Z71" i="3"/>
  <c r="AD22" i="3"/>
  <c r="Z34" i="3"/>
  <c r="Z74" i="3"/>
  <c r="AA51" i="3"/>
  <c r="Z21" i="3"/>
  <c r="Z49" i="3"/>
  <c r="Z27" i="3"/>
  <c r="Z19" i="3"/>
  <c r="Z77" i="3"/>
  <c r="Z46" i="3"/>
  <c r="Z17" i="3"/>
  <c r="Z13" i="6"/>
  <c r="O13" i="6"/>
  <c r="T13" i="6" s="1"/>
  <c r="K76" i="6"/>
  <c r="O76" i="6"/>
  <c r="P76" i="6" s="1"/>
  <c r="N13" i="6"/>
  <c r="Q13" i="6" s="1"/>
  <c r="K31" i="6"/>
  <c r="Z61" i="3"/>
  <c r="Z52" i="3"/>
  <c r="Z36" i="3"/>
  <c r="T49" i="3"/>
  <c r="Z50" i="3"/>
  <c r="Z70" i="3"/>
  <c r="Z20" i="3"/>
  <c r="T72" i="3"/>
  <c r="Z16" i="3"/>
  <c r="K52" i="3"/>
  <c r="K49" i="3"/>
  <c r="Z35" i="3"/>
  <c r="Z56" i="3"/>
  <c r="Z45" i="3"/>
  <c r="Z54" i="3"/>
  <c r="Z23" i="3"/>
  <c r="K72" i="3"/>
  <c r="Z31" i="3"/>
  <c r="T61" i="3"/>
  <c r="Z44" i="3"/>
  <c r="T33" i="3"/>
  <c r="K56" i="3"/>
  <c r="T20" i="3"/>
  <c r="T66" i="3"/>
  <c r="Z73" i="3"/>
  <c r="AD64" i="3"/>
  <c r="Z68" i="3"/>
  <c r="K33" i="3"/>
  <c r="T23" i="3"/>
  <c r="Q18" i="3"/>
  <c r="K45" i="3"/>
  <c r="T45" i="3"/>
  <c r="Z58" i="3"/>
  <c r="T42" i="3"/>
  <c r="AD77" i="6"/>
  <c r="Z54" i="6"/>
  <c r="O21" i="6"/>
  <c r="T21" i="6" s="1"/>
  <c r="N21" i="6"/>
  <c r="Q21" i="6" s="1"/>
  <c r="K17" i="6"/>
  <c r="O51" i="6"/>
  <c r="T51" i="6" s="1"/>
  <c r="O66" i="6"/>
  <c r="T66" i="6" s="1"/>
  <c r="Z17" i="6"/>
  <c r="N35" i="6"/>
  <c r="Q35" i="6" s="1"/>
  <c r="O59" i="6"/>
  <c r="T59" i="6" s="1"/>
  <c r="O47" i="6"/>
  <c r="T47" i="6" s="1"/>
  <c r="Z15" i="6"/>
  <c r="O64" i="6"/>
  <c r="T64" i="6" s="1"/>
  <c r="O52" i="6"/>
  <c r="T52" i="6" s="1"/>
  <c r="N23" i="6"/>
  <c r="Q23" i="6" s="1"/>
  <c r="K61" i="6"/>
  <c r="N26" i="6"/>
  <c r="Q26" i="6" s="1"/>
  <c r="K19" i="6"/>
  <c r="Q19" i="6"/>
  <c r="O77" i="6"/>
  <c r="T77" i="6" s="1"/>
  <c r="O67" i="6"/>
  <c r="O61" i="6"/>
  <c r="T61" i="6" s="1"/>
  <c r="O19" i="6"/>
  <c r="T19" i="6" s="1"/>
  <c r="N36" i="6"/>
  <c r="Q36" i="6" s="1"/>
  <c r="K77" i="6"/>
  <c r="O26" i="6"/>
  <c r="T26" i="6" s="1"/>
  <c r="O73" i="6"/>
  <c r="T73" i="6" s="1"/>
  <c r="O56" i="6"/>
  <c r="T56" i="6" s="1"/>
  <c r="O57" i="6"/>
  <c r="T57" i="6" s="1"/>
  <c r="N53" i="6"/>
  <c r="P53" i="6" s="1"/>
  <c r="N14" i="6"/>
  <c r="Q14" i="6" s="1"/>
  <c r="K73" i="6"/>
  <c r="O48" i="6"/>
  <c r="T48" i="6" s="1"/>
  <c r="K15" i="6"/>
  <c r="P73" i="6"/>
  <c r="O49" i="6"/>
  <c r="T49" i="6" s="1"/>
  <c r="O45" i="6"/>
  <c r="T45" i="6" s="1"/>
  <c r="O29" i="6"/>
  <c r="O15" i="6"/>
  <c r="T15" i="6" s="1"/>
  <c r="N60" i="6"/>
  <c r="P60" i="6" s="1"/>
  <c r="N29" i="6"/>
  <c r="Q29" i="6" s="1"/>
  <c r="N67" i="6"/>
  <c r="Q67" i="6" s="1"/>
  <c r="N44" i="6"/>
  <c r="Q44" i="6" s="1"/>
  <c r="Z19" i="6"/>
  <c r="Z48" i="6"/>
  <c r="Z71" i="6"/>
  <c r="AD13" i="6"/>
  <c r="Q59" i="6"/>
  <c r="Q62" i="6"/>
  <c r="AD17" i="6"/>
  <c r="O25" i="6"/>
  <c r="T25" i="6" s="1"/>
  <c r="Z18" i="6"/>
  <c r="N66" i="6"/>
  <c r="Q66" i="6" s="1"/>
  <c r="K59" i="6"/>
  <c r="P70" i="6"/>
  <c r="N31" i="6"/>
  <c r="Q31" i="6" s="1"/>
  <c r="K62" i="6"/>
  <c r="O62" i="6"/>
  <c r="T62" i="6" s="1"/>
  <c r="O39" i="6"/>
  <c r="K25" i="6"/>
  <c r="Z12" i="6"/>
  <c r="Z68" i="6"/>
  <c r="O43" i="6"/>
  <c r="T43" i="6" s="1"/>
  <c r="O68" i="6"/>
  <c r="T68" i="6" s="1"/>
  <c r="O17" i="6"/>
  <c r="T17" i="6" s="1"/>
  <c r="O55" i="6"/>
  <c r="T55" i="6" s="1"/>
  <c r="K71" i="6"/>
  <c r="P46" i="6"/>
  <c r="P27" i="6"/>
  <c r="P32" i="6"/>
  <c r="F4" i="3"/>
  <c r="Q40" i="6"/>
  <c r="AD19" i="6"/>
  <c r="O72" i="6"/>
  <c r="T72" i="6" s="1"/>
  <c r="O74" i="6"/>
  <c r="T74" i="6" s="1"/>
  <c r="Z16" i="6"/>
  <c r="K27" i="6"/>
  <c r="N37" i="6"/>
  <c r="K14" i="6"/>
  <c r="K68" i="6"/>
  <c r="N20" i="6"/>
  <c r="Z14" i="6"/>
  <c r="O54" i="6"/>
  <c r="O28" i="6"/>
  <c r="T28" i="6" s="1"/>
  <c r="O20" i="6"/>
  <c r="T20" i="6" s="1"/>
  <c r="Q47" i="6"/>
  <c r="N72" i="6"/>
  <c r="Q72" i="6" s="1"/>
  <c r="N74" i="6"/>
  <c r="AA71" i="6"/>
  <c r="AA12" i="6"/>
  <c r="N28" i="6"/>
  <c r="Q28" i="6" s="1"/>
  <c r="O40" i="6"/>
  <c r="T40" i="6" s="1"/>
  <c r="AD18" i="6"/>
  <c r="Q70" i="6"/>
  <c r="P22" i="6"/>
  <c r="P50" i="6"/>
  <c r="P38" i="6"/>
  <c r="T46" i="6"/>
  <c r="P42" i="6"/>
  <c r="P16" i="6"/>
  <c r="N34" i="6"/>
  <c r="Q19" i="3"/>
  <c r="AD13" i="3"/>
  <c r="Z39" i="3"/>
  <c r="O34" i="6"/>
  <c r="T34" i="6" s="1"/>
  <c r="T35" i="3"/>
  <c r="T18" i="3"/>
  <c r="T50" i="3"/>
  <c r="AD18" i="3"/>
  <c r="Z35" i="6"/>
  <c r="Z45" i="6"/>
  <c r="AD45" i="6"/>
  <c r="K31" i="3"/>
  <c r="T51" i="3"/>
  <c r="K55" i="3"/>
  <c r="N30" i="6"/>
  <c r="K30" i="6"/>
  <c r="AD75" i="6"/>
  <c r="Z75" i="6"/>
  <c r="N18" i="6"/>
  <c r="O18" i="6"/>
  <c r="T18" i="6" s="1"/>
  <c r="K18" i="6"/>
  <c r="Z47" i="3"/>
  <c r="Z63" i="3"/>
  <c r="Z38" i="3"/>
  <c r="AD33" i="3"/>
  <c r="AD48" i="3"/>
  <c r="Z48" i="3"/>
  <c r="AD73" i="6"/>
  <c r="Z73" i="6"/>
  <c r="K43" i="3"/>
  <c r="K46" i="3"/>
  <c r="T46" i="3"/>
  <c r="N12" i="6"/>
  <c r="K12" i="6"/>
  <c r="K63" i="6"/>
  <c r="N63" i="6"/>
  <c r="O63" i="6"/>
  <c r="T63" i="6" s="1"/>
  <c r="AA22" i="6"/>
  <c r="Z22" i="6"/>
  <c r="AA33" i="6"/>
  <c r="AA36" i="6"/>
  <c r="AA58" i="6"/>
  <c r="T65" i="3"/>
  <c r="K65" i="3"/>
  <c r="O71" i="6"/>
  <c r="T71" i="6" s="1"/>
  <c r="Z29" i="6"/>
  <c r="Z75" i="3"/>
  <c r="K25" i="3"/>
  <c r="T25" i="3"/>
  <c r="T41" i="3"/>
  <c r="K41" i="3"/>
  <c r="N58" i="6"/>
  <c r="K58" i="6"/>
  <c r="AA55" i="3"/>
  <c r="Z55" i="3"/>
  <c r="Y20" i="6"/>
  <c r="Y21" i="6"/>
  <c r="Y24" i="6"/>
  <c r="AD24" i="6" s="1"/>
  <c r="Y27" i="6"/>
  <c r="Z27" i="6" s="1"/>
  <c r="Y30" i="6"/>
  <c r="Y37" i="6"/>
  <c r="Y40" i="6"/>
  <c r="Y43" i="6"/>
  <c r="Z43" i="6" s="1"/>
  <c r="Y46" i="6"/>
  <c r="Y53" i="6"/>
  <c r="Y56" i="6"/>
  <c r="AD56" i="6" s="1"/>
  <c r="Y59" i="6"/>
  <c r="Z59" i="6" s="1"/>
  <c r="Y66" i="6"/>
  <c r="Y69" i="6"/>
  <c r="Y72" i="6"/>
  <c r="AD72" i="6" s="1"/>
  <c r="Y74" i="6"/>
  <c r="Y25" i="6"/>
  <c r="Y28" i="6"/>
  <c r="AD28" i="6" s="1"/>
  <c r="Y31" i="6"/>
  <c r="Y34" i="6"/>
  <c r="Y41" i="6"/>
  <c r="Y44" i="6"/>
  <c r="Y47" i="6"/>
  <c r="Z47" i="6" s="1"/>
  <c r="Y50" i="6"/>
  <c r="Y57" i="6"/>
  <c r="Y60" i="6"/>
  <c r="Y62" i="6"/>
  <c r="Y64" i="6"/>
  <c r="Y67" i="6"/>
  <c r="AD67" i="6" s="1"/>
  <c r="Y70" i="6"/>
  <c r="Y23" i="6"/>
  <c r="Y26" i="6"/>
  <c r="Y33" i="6"/>
  <c r="AD33" i="6" s="1"/>
  <c r="Y36" i="6"/>
  <c r="AD36" i="6" s="1"/>
  <c r="Y39" i="6"/>
  <c r="Z39" i="6" s="1"/>
  <c r="Y42" i="6"/>
  <c r="Y49" i="6"/>
  <c r="Y52" i="6"/>
  <c r="AD52" i="6" s="1"/>
  <c r="Y55" i="6"/>
  <c r="Y58" i="6"/>
  <c r="AD58" i="6" s="1"/>
  <c r="Y61" i="6"/>
  <c r="Y63" i="6"/>
  <c r="Y65" i="6"/>
  <c r="Y76" i="6"/>
  <c r="AD76" i="6" s="1"/>
  <c r="Z12" i="3"/>
  <c r="Z24" i="3"/>
  <c r="K23" i="6"/>
  <c r="O2" i="6"/>
  <c r="Y2" i="6" s="1"/>
  <c r="D2" i="3"/>
  <c r="S2" i="3"/>
  <c r="AC2" i="3" s="1"/>
  <c r="S2" i="6"/>
  <c r="AC2" i="6" s="1"/>
  <c r="F5" i="6"/>
  <c r="Q5" i="6"/>
  <c r="R18" i="6" s="1"/>
  <c r="I8" i="1"/>
  <c r="Q4" i="6" s="1"/>
  <c r="AA4" i="6" s="1"/>
  <c r="F4" i="6"/>
  <c r="T27" i="6"/>
  <c r="AD67" i="3"/>
  <c r="Z67" i="3"/>
  <c r="AD51" i="6"/>
  <c r="Z51" i="6"/>
  <c r="K58" i="3"/>
  <c r="K28" i="3"/>
  <c r="T28" i="3"/>
  <c r="T39" i="3"/>
  <c r="N75" i="6"/>
  <c r="O75" i="6"/>
  <c r="T75" i="6" s="1"/>
  <c r="Z32" i="6"/>
  <c r="AA32" i="6"/>
  <c r="AD40" i="3"/>
  <c r="Z40" i="3"/>
  <c r="AD53" i="3"/>
  <c r="Z53" i="3"/>
  <c r="Z56" i="6"/>
  <c r="N33" i="6"/>
  <c r="K33" i="6"/>
  <c r="T59" i="3"/>
  <c r="K59" i="3"/>
  <c r="O24" i="6"/>
  <c r="K24" i="6"/>
  <c r="AD28" i="3"/>
  <c r="Z28" i="3"/>
  <c r="K73" i="3"/>
  <c r="Q45" i="3"/>
  <c r="Z38" i="6"/>
  <c r="K60" i="6"/>
  <c r="N65" i="6"/>
  <c r="K65" i="6"/>
  <c r="R14" i="3" l="1"/>
  <c r="S14" i="3" s="1"/>
  <c r="U14" i="3" s="1"/>
  <c r="E19" i="4" s="1"/>
  <c r="P19" i="4" s="1"/>
  <c r="R30" i="3"/>
  <c r="S30" i="3" s="1"/>
  <c r="U30" i="3" s="1"/>
  <c r="E35" i="4" s="1"/>
  <c r="P35" i="4" s="1"/>
  <c r="R49" i="3"/>
  <c r="S49" i="3" s="1"/>
  <c r="U49" i="3" s="1"/>
  <c r="E50" i="1" s="1"/>
  <c r="R54" i="3"/>
  <c r="S54" i="3" s="1"/>
  <c r="U54" i="3" s="1"/>
  <c r="E55" i="1" s="1"/>
  <c r="R13" i="3"/>
  <c r="S13" i="3" s="1"/>
  <c r="U13" i="3" s="1"/>
  <c r="E18" i="4" s="1"/>
  <c r="U18" i="4" s="1"/>
  <c r="R40" i="3"/>
  <c r="S40" i="3" s="1"/>
  <c r="U40" i="3" s="1"/>
  <c r="E45" i="4" s="1"/>
  <c r="R21" i="3"/>
  <c r="S21" i="3" s="1"/>
  <c r="U21" i="3" s="1"/>
  <c r="E22" i="1" s="1"/>
  <c r="R71" i="3"/>
  <c r="S71" i="3" s="1"/>
  <c r="U71" i="3" s="1"/>
  <c r="E76" i="4" s="1"/>
  <c r="P76" i="4" s="1"/>
  <c r="R22" i="3"/>
  <c r="S22" i="3" s="1"/>
  <c r="U22" i="3" s="1"/>
  <c r="E23" i="1" s="1"/>
  <c r="R74" i="3"/>
  <c r="S74" i="3" s="1"/>
  <c r="U74" i="3" s="1"/>
  <c r="E79" i="4" s="1"/>
  <c r="U79" i="4" s="1"/>
  <c r="R28" i="3"/>
  <c r="R63" i="3"/>
  <c r="R72" i="3"/>
  <c r="S72" i="3" s="1"/>
  <c r="U72" i="3" s="1"/>
  <c r="E73" i="1" s="1"/>
  <c r="R52" i="3"/>
  <c r="R34" i="3"/>
  <c r="S34" i="3" s="1"/>
  <c r="U34" i="3" s="1"/>
  <c r="E39" i="4" s="1"/>
  <c r="P39" i="4" s="1"/>
  <c r="F5" i="3"/>
  <c r="R69" i="3"/>
  <c r="S69" i="3" s="1"/>
  <c r="U69" i="3" s="1"/>
  <c r="E70" i="1" s="1"/>
  <c r="R51" i="3"/>
  <c r="R56" i="3"/>
  <c r="R59" i="3"/>
  <c r="R15" i="3"/>
  <c r="S15" i="3" s="1"/>
  <c r="U15" i="3" s="1"/>
  <c r="E20" i="4" s="1"/>
  <c r="P20" i="4" s="1"/>
  <c r="R33" i="3"/>
  <c r="S33" i="3" s="1"/>
  <c r="U33" i="3" s="1"/>
  <c r="E34" i="1" s="1"/>
  <c r="R19" i="3"/>
  <c r="S19" i="3" s="1"/>
  <c r="U19" i="3" s="1"/>
  <c r="E20" i="1" s="1"/>
  <c r="R46" i="3"/>
  <c r="R64" i="3"/>
  <c r="S64" i="3" s="1"/>
  <c r="U64" i="3" s="1"/>
  <c r="E69" i="4" s="1"/>
  <c r="P69" i="4" s="1"/>
  <c r="R24" i="3"/>
  <c r="S24" i="3" s="1"/>
  <c r="U24" i="3" s="1"/>
  <c r="E29" i="4" s="1"/>
  <c r="U29" i="4" s="1"/>
  <c r="R61" i="3"/>
  <c r="R23" i="3"/>
  <c r="R75" i="3"/>
  <c r="S75" i="3" s="1"/>
  <c r="U75" i="3" s="1"/>
  <c r="E76" i="1" s="1"/>
  <c r="R57" i="3"/>
  <c r="S57" i="3" s="1"/>
  <c r="U57" i="3" s="1"/>
  <c r="E62" i="4" s="1"/>
  <c r="R41" i="3"/>
  <c r="R47" i="3"/>
  <c r="S47" i="3" s="1"/>
  <c r="U47" i="3" s="1"/>
  <c r="E52" i="4" s="1"/>
  <c r="P52" i="4" s="1"/>
  <c r="R20" i="3"/>
  <c r="S20" i="3" s="1"/>
  <c r="U20" i="3" s="1"/>
  <c r="E21" i="1" s="1"/>
  <c r="R68" i="3"/>
  <c r="S68" i="3" s="1"/>
  <c r="U68" i="3" s="1"/>
  <c r="E73" i="4" s="1"/>
  <c r="P73" i="4" s="1"/>
  <c r="R44" i="3"/>
  <c r="S44" i="3" s="1"/>
  <c r="U44" i="3" s="1"/>
  <c r="E49" i="4" s="1"/>
  <c r="U49" i="4" s="1"/>
  <c r="J9" i="1"/>
  <c r="K9" i="1" s="1"/>
  <c r="R65" i="3"/>
  <c r="R62" i="3"/>
  <c r="S62" i="3" s="1"/>
  <c r="U62" i="3" s="1"/>
  <c r="E67" i="4" s="1"/>
  <c r="R37" i="3"/>
  <c r="S37" i="3" s="1"/>
  <c r="U37" i="3" s="1"/>
  <c r="E38" i="1" s="1"/>
  <c r="R45" i="3"/>
  <c r="S45" i="3" s="1"/>
  <c r="U45" i="3" s="1"/>
  <c r="E46" i="1" s="1"/>
  <c r="R12" i="3"/>
  <c r="S12" i="3" s="1"/>
  <c r="U12" i="3" s="1"/>
  <c r="R39" i="3"/>
  <c r="R32" i="3"/>
  <c r="R66" i="3"/>
  <c r="S66" i="3" s="1"/>
  <c r="U66" i="3" s="1"/>
  <c r="E71" i="4" s="1"/>
  <c r="P71" i="4" s="1"/>
  <c r="R42" i="3"/>
  <c r="R25" i="3"/>
  <c r="R35" i="3"/>
  <c r="S35" i="3" s="1"/>
  <c r="U35" i="3" s="1"/>
  <c r="E40" i="4" s="1"/>
  <c r="P40" i="4" s="1"/>
  <c r="R29" i="3"/>
  <c r="R50" i="3"/>
  <c r="S50" i="3" s="1"/>
  <c r="U50" i="3" s="1"/>
  <c r="E51" i="1" s="1"/>
  <c r="R31" i="3"/>
  <c r="R76" i="3"/>
  <c r="S76" i="3" s="1"/>
  <c r="U76" i="3" s="1"/>
  <c r="E77" i="1" s="1"/>
  <c r="R43" i="3"/>
  <c r="R27" i="3"/>
  <c r="S27" i="3" s="1"/>
  <c r="U27" i="3" s="1"/>
  <c r="E32" i="4" s="1"/>
  <c r="R77" i="3"/>
  <c r="S77" i="3" s="1"/>
  <c r="U77" i="3" s="1"/>
  <c r="E82" i="4" s="1"/>
  <c r="U82" i="4" s="1"/>
  <c r="R17" i="3"/>
  <c r="S17" i="3" s="1"/>
  <c r="U17" i="3" s="1"/>
  <c r="E22" i="4" s="1"/>
  <c r="P22" i="4" s="1"/>
  <c r="AA5" i="3"/>
  <c r="AB26" i="3" s="1"/>
  <c r="AC26" i="3" s="1"/>
  <c r="AE26" i="3" s="1"/>
  <c r="W31" i="4" s="1"/>
  <c r="R55" i="3"/>
  <c r="S55" i="3" s="1"/>
  <c r="R73" i="3"/>
  <c r="R48" i="3"/>
  <c r="S48" i="3" s="1"/>
  <c r="U48" i="3" s="1"/>
  <c r="E53" i="4" s="1"/>
  <c r="R67" i="3"/>
  <c r="S67" i="3" s="1"/>
  <c r="U67" i="3" s="1"/>
  <c r="E68" i="1" s="1"/>
  <c r="R16" i="3"/>
  <c r="S16" i="3" s="1"/>
  <c r="U16" i="3" s="1"/>
  <c r="E21" i="4" s="1"/>
  <c r="P21" i="4" s="1"/>
  <c r="R38" i="3"/>
  <c r="S38" i="3" s="1"/>
  <c r="U38" i="3" s="1"/>
  <c r="E43" i="4" s="1"/>
  <c r="U43" i="4" s="1"/>
  <c r="R53" i="3"/>
  <c r="R70" i="3"/>
  <c r="S70" i="3" s="1"/>
  <c r="U70" i="3" s="1"/>
  <c r="E75" i="4" s="1"/>
  <c r="P75" i="4" s="1"/>
  <c r="R60" i="3"/>
  <c r="S60" i="3" s="1"/>
  <c r="U60" i="3" s="1"/>
  <c r="E65" i="4" s="1"/>
  <c r="R18" i="3"/>
  <c r="S18" i="3" s="1"/>
  <c r="U18" i="3" s="1"/>
  <c r="E23" i="4" s="1"/>
  <c r="U23" i="4" s="1"/>
  <c r="R26" i="3"/>
  <c r="S26" i="3" s="1"/>
  <c r="U26" i="3" s="1"/>
  <c r="E27" i="1" s="1"/>
  <c r="R36" i="3"/>
  <c r="S36" i="3" s="1"/>
  <c r="U36" i="3" s="1"/>
  <c r="E41" i="4" s="1"/>
  <c r="U41" i="4" s="1"/>
  <c r="E15" i="1"/>
  <c r="Q53" i="3"/>
  <c r="Q29" i="3"/>
  <c r="Q63" i="3"/>
  <c r="P41" i="6"/>
  <c r="P69" i="6"/>
  <c r="Z67" i="6"/>
  <c r="P77" i="6"/>
  <c r="Q60" i="6"/>
  <c r="P13" i="6"/>
  <c r="P36" i="6"/>
  <c r="P64" i="6"/>
  <c r="P21" i="6"/>
  <c r="T76" i="6"/>
  <c r="P35" i="6"/>
  <c r="Q52" i="3"/>
  <c r="Q32" i="3"/>
  <c r="Q56" i="3"/>
  <c r="Q23" i="3"/>
  <c r="Q42" i="3"/>
  <c r="Q61" i="3"/>
  <c r="P44" i="6"/>
  <c r="P23" i="6"/>
  <c r="AD27" i="6"/>
  <c r="P51" i="6"/>
  <c r="P52" i="6"/>
  <c r="P59" i="6"/>
  <c r="P67" i="6"/>
  <c r="P26" i="6"/>
  <c r="Q53" i="6"/>
  <c r="P66" i="6"/>
  <c r="P47" i="6"/>
  <c r="P17" i="6"/>
  <c r="P14" i="6"/>
  <c r="P15" i="6"/>
  <c r="P19" i="6"/>
  <c r="P68" i="6"/>
  <c r="P45" i="6"/>
  <c r="P43" i="6"/>
  <c r="P57" i="6"/>
  <c r="P61" i="6"/>
  <c r="P56" i="6"/>
  <c r="P55" i="6"/>
  <c r="P48" i="6"/>
  <c r="P49" i="6"/>
  <c r="T67" i="6"/>
  <c r="P62" i="6"/>
  <c r="P29" i="6"/>
  <c r="T29" i="6"/>
  <c r="R25" i="6"/>
  <c r="S25" i="6" s="1"/>
  <c r="U25" i="6" s="1"/>
  <c r="G26" i="1" s="1"/>
  <c r="R50" i="6"/>
  <c r="S50" i="6" s="1"/>
  <c r="U50" i="6" s="1"/>
  <c r="G51" i="1" s="1"/>
  <c r="AD39" i="6"/>
  <c r="Z24" i="6"/>
  <c r="AD47" i="6"/>
  <c r="P25" i="6"/>
  <c r="P39" i="6"/>
  <c r="T39" i="6"/>
  <c r="P31" i="6"/>
  <c r="R64" i="6"/>
  <c r="S64" i="6" s="1"/>
  <c r="U64" i="6" s="1"/>
  <c r="G69" i="4" s="1"/>
  <c r="R26" i="6"/>
  <c r="S26" i="6" s="1"/>
  <c r="U26" i="6" s="1"/>
  <c r="G31" i="4" s="1"/>
  <c r="R76" i="6"/>
  <c r="S76" i="6" s="1"/>
  <c r="R51" i="6"/>
  <c r="S51" i="6" s="1"/>
  <c r="U51" i="6" s="1"/>
  <c r="G56" i="4" s="1"/>
  <c r="R33" i="6"/>
  <c r="R59" i="6"/>
  <c r="S59" i="6" s="1"/>
  <c r="U59" i="6" s="1"/>
  <c r="G64" i="4" s="1"/>
  <c r="R70" i="6"/>
  <c r="S70" i="6" s="1"/>
  <c r="U70" i="6" s="1"/>
  <c r="G71" i="1" s="1"/>
  <c r="R68" i="6"/>
  <c r="S68" i="6" s="1"/>
  <c r="U68" i="6" s="1"/>
  <c r="G73" i="4" s="1"/>
  <c r="R58" i="6"/>
  <c r="R73" i="6"/>
  <c r="S73" i="6" s="1"/>
  <c r="U73" i="6" s="1"/>
  <c r="G78" i="4" s="1"/>
  <c r="R31" i="6"/>
  <c r="S31" i="6" s="1"/>
  <c r="U31" i="6" s="1"/>
  <c r="G32" i="1" s="1"/>
  <c r="AA5" i="6"/>
  <c r="AB17" i="6" s="1"/>
  <c r="AC17" i="6" s="1"/>
  <c r="AE17" i="6" s="1"/>
  <c r="R49" i="6"/>
  <c r="S49" i="6" s="1"/>
  <c r="U49" i="6" s="1"/>
  <c r="G50" i="1" s="1"/>
  <c r="R56" i="6"/>
  <c r="S56" i="6" s="1"/>
  <c r="U56" i="6" s="1"/>
  <c r="G57" i="1" s="1"/>
  <c r="R40" i="6"/>
  <c r="S40" i="6" s="1"/>
  <c r="U40" i="6" s="1"/>
  <c r="G41" i="1" s="1"/>
  <c r="R15" i="6"/>
  <c r="S15" i="6" s="1"/>
  <c r="U15" i="6" s="1"/>
  <c r="G16" i="1" s="1"/>
  <c r="R77" i="6"/>
  <c r="S77" i="6" s="1"/>
  <c r="U77" i="6" s="1"/>
  <c r="G78" i="1" s="1"/>
  <c r="R75" i="6"/>
  <c r="R63" i="6"/>
  <c r="R12" i="6"/>
  <c r="R24" i="6"/>
  <c r="S24" i="6" s="1"/>
  <c r="R13" i="6"/>
  <c r="S13" i="6" s="1"/>
  <c r="U13" i="6" s="1"/>
  <c r="G14" i="1" s="1"/>
  <c r="Z76" i="6"/>
  <c r="AD43" i="6"/>
  <c r="Z33" i="6"/>
  <c r="P28" i="6"/>
  <c r="Q20" i="6"/>
  <c r="P20" i="6"/>
  <c r="P54" i="6"/>
  <c r="T54" i="6"/>
  <c r="AD59" i="6"/>
  <c r="P72" i="6"/>
  <c r="Z72" i="6"/>
  <c r="P40" i="6"/>
  <c r="Q74" i="6"/>
  <c r="P74" i="6"/>
  <c r="P37" i="6"/>
  <c r="Q37" i="6"/>
  <c r="AD60" i="6"/>
  <c r="Z60" i="6"/>
  <c r="AD53" i="6"/>
  <c r="Z53" i="6"/>
  <c r="Q41" i="3"/>
  <c r="Q12" i="6"/>
  <c r="P12" i="6"/>
  <c r="AD61" i="6"/>
  <c r="Z61" i="6"/>
  <c r="Z49" i="6"/>
  <c r="AD49" i="6"/>
  <c r="Z57" i="6"/>
  <c r="AD57" i="6"/>
  <c r="AD41" i="6"/>
  <c r="Z41" i="6"/>
  <c r="Z25" i="6"/>
  <c r="AD25" i="6"/>
  <c r="AD66" i="6"/>
  <c r="Z66" i="6"/>
  <c r="Z46" i="6"/>
  <c r="AD46" i="6"/>
  <c r="AD30" i="6"/>
  <c r="Z30" i="6"/>
  <c r="AD20" i="6"/>
  <c r="Z20" i="6"/>
  <c r="Q58" i="6"/>
  <c r="P58" i="6"/>
  <c r="Q25" i="3"/>
  <c r="Z58" i="6"/>
  <c r="Q63" i="6"/>
  <c r="P63" i="6"/>
  <c r="Q46" i="3"/>
  <c r="T55" i="3"/>
  <c r="AD44" i="6"/>
  <c r="Z44" i="6"/>
  <c r="Z69" i="6"/>
  <c r="AD69" i="6"/>
  <c r="Z21" i="6"/>
  <c r="AD21" i="6"/>
  <c r="Q43" i="3"/>
  <c r="Q30" i="6"/>
  <c r="P30" i="6"/>
  <c r="Z52" i="6"/>
  <c r="Z42" i="6"/>
  <c r="AD42" i="6"/>
  <c r="AD26" i="6"/>
  <c r="Z26" i="6"/>
  <c r="Z64" i="6"/>
  <c r="AD64" i="6"/>
  <c r="AD50" i="6"/>
  <c r="Z50" i="6"/>
  <c r="AD34" i="6"/>
  <c r="Z34" i="6"/>
  <c r="Z74" i="6"/>
  <c r="AD74" i="6"/>
  <c r="P71" i="6"/>
  <c r="Q65" i="3"/>
  <c r="Z36" i="6"/>
  <c r="Q31" i="3"/>
  <c r="AD63" i="6"/>
  <c r="Z63" i="6"/>
  <c r="AD70" i="6"/>
  <c r="Z70" i="6"/>
  <c r="Z37" i="6"/>
  <c r="AD37" i="6"/>
  <c r="Z28" i="6"/>
  <c r="AD65" i="6"/>
  <c r="Z65" i="6"/>
  <c r="Z55" i="6"/>
  <c r="AD55" i="6"/>
  <c r="AD23" i="6"/>
  <c r="Z23" i="6"/>
  <c r="Z62" i="6"/>
  <c r="AD62" i="6"/>
  <c r="AD31" i="6"/>
  <c r="Z31" i="6"/>
  <c r="AD40" i="6"/>
  <c r="Z40" i="6"/>
  <c r="Q18" i="6"/>
  <c r="S18" i="6" s="1"/>
  <c r="U18" i="6" s="1"/>
  <c r="P18" i="6"/>
  <c r="Q51" i="3"/>
  <c r="Q34" i="6"/>
  <c r="P34" i="6"/>
  <c r="R45" i="6"/>
  <c r="S45" i="6" s="1"/>
  <c r="U45" i="6" s="1"/>
  <c r="G46" i="1" s="1"/>
  <c r="R47" i="6"/>
  <c r="S47" i="6" s="1"/>
  <c r="U47" i="6" s="1"/>
  <c r="G52" i="4" s="1"/>
  <c r="R74" i="6"/>
  <c r="R22" i="6"/>
  <c r="S22" i="6" s="1"/>
  <c r="U22" i="6" s="1"/>
  <c r="G23" i="1" s="1"/>
  <c r="R23" i="6"/>
  <c r="S23" i="6" s="1"/>
  <c r="U23" i="6" s="1"/>
  <c r="G28" i="4" s="1"/>
  <c r="R42" i="6"/>
  <c r="S42" i="6" s="1"/>
  <c r="U42" i="6" s="1"/>
  <c r="G43" i="1" s="1"/>
  <c r="R48" i="6"/>
  <c r="S48" i="6" s="1"/>
  <c r="U48" i="6" s="1"/>
  <c r="G49" i="1" s="1"/>
  <c r="R37" i="6"/>
  <c r="R62" i="6"/>
  <c r="S62" i="6" s="1"/>
  <c r="U62" i="6" s="1"/>
  <c r="R43" i="6"/>
  <c r="S43" i="6" s="1"/>
  <c r="U43" i="6" s="1"/>
  <c r="R20" i="6"/>
  <c r="R46" i="6"/>
  <c r="S46" i="6" s="1"/>
  <c r="U46" i="6" s="1"/>
  <c r="R14" i="6"/>
  <c r="S14" i="6" s="1"/>
  <c r="U14" i="6" s="1"/>
  <c r="R39" i="6"/>
  <c r="S39" i="6" s="1"/>
  <c r="R17" i="6"/>
  <c r="S17" i="6" s="1"/>
  <c r="U17" i="6" s="1"/>
  <c r="R66" i="6"/>
  <c r="S66" i="6" s="1"/>
  <c r="U66" i="6" s="1"/>
  <c r="R32" i="6"/>
  <c r="S32" i="6" s="1"/>
  <c r="U32" i="6" s="1"/>
  <c r="R28" i="6"/>
  <c r="S28" i="6" s="1"/>
  <c r="U28" i="6" s="1"/>
  <c r="R38" i="6"/>
  <c r="S38" i="6" s="1"/>
  <c r="U38" i="6" s="1"/>
  <c r="R72" i="6"/>
  <c r="S72" i="6" s="1"/>
  <c r="U72" i="6" s="1"/>
  <c r="R67" i="6"/>
  <c r="S67" i="6" s="1"/>
  <c r="R27" i="6"/>
  <c r="S27" i="6" s="1"/>
  <c r="U27" i="6" s="1"/>
  <c r="G32" i="4" s="1"/>
  <c r="R34" i="6"/>
  <c r="R21" i="6"/>
  <c r="S21" i="6" s="1"/>
  <c r="U21" i="6" s="1"/>
  <c r="R36" i="6"/>
  <c r="S36" i="6" s="1"/>
  <c r="U36" i="6" s="1"/>
  <c r="R53" i="6"/>
  <c r="R54" i="6"/>
  <c r="S54" i="6" s="1"/>
  <c r="R57" i="6"/>
  <c r="S57" i="6" s="1"/>
  <c r="U57" i="6" s="1"/>
  <c r="R30" i="6"/>
  <c r="R55" i="6"/>
  <c r="S55" i="6" s="1"/>
  <c r="U55" i="6" s="1"/>
  <c r="R71" i="6"/>
  <c r="S71" i="6" s="1"/>
  <c r="U71" i="6" s="1"/>
  <c r="R16" i="6"/>
  <c r="S16" i="6" s="1"/>
  <c r="U16" i="6" s="1"/>
  <c r="G17" i="1" s="1"/>
  <c r="R29" i="6"/>
  <c r="S29" i="6" s="1"/>
  <c r="R41" i="6"/>
  <c r="S41" i="6" s="1"/>
  <c r="U41" i="6" s="1"/>
  <c r="G42" i="1" s="1"/>
  <c r="R19" i="6"/>
  <c r="S19" i="6" s="1"/>
  <c r="U19" i="6" s="1"/>
  <c r="G24" i="4" s="1"/>
  <c r="R52" i="6"/>
  <c r="S52" i="6" s="1"/>
  <c r="U52" i="6" s="1"/>
  <c r="G53" i="1" s="1"/>
  <c r="R61" i="6"/>
  <c r="S61" i="6" s="1"/>
  <c r="U61" i="6" s="1"/>
  <c r="G62" i="1" s="1"/>
  <c r="R60" i="6"/>
  <c r="R44" i="6"/>
  <c r="S44" i="6" s="1"/>
  <c r="U44" i="6" s="1"/>
  <c r="R35" i="6"/>
  <c r="S35" i="6" s="1"/>
  <c r="U35" i="6" s="1"/>
  <c r="R69" i="6"/>
  <c r="S69" i="6" s="1"/>
  <c r="U69" i="6" s="1"/>
  <c r="G74" i="4" s="1"/>
  <c r="R65" i="6"/>
  <c r="U19" i="4"/>
  <c r="Q39" i="3"/>
  <c r="Q65" i="6"/>
  <c r="P65" i="6"/>
  <c r="Q59" i="3"/>
  <c r="Q73" i="3"/>
  <c r="T24" i="6"/>
  <c r="P24" i="6"/>
  <c r="Q58" i="3"/>
  <c r="S58" i="3" s="1"/>
  <c r="U58" i="3" s="1"/>
  <c r="Q33" i="6"/>
  <c r="P33" i="6"/>
  <c r="Q75" i="6"/>
  <c r="P75" i="6"/>
  <c r="Q28" i="3"/>
  <c r="E31" i="1" l="1"/>
  <c r="E42" i="4"/>
  <c r="U42" i="4" s="1"/>
  <c r="AB59" i="3"/>
  <c r="AC59" i="3" s="1"/>
  <c r="AE59" i="3" s="1"/>
  <c r="W64" i="4" s="1"/>
  <c r="AB46" i="3"/>
  <c r="AC46" i="3" s="1"/>
  <c r="AE46" i="3" s="1"/>
  <c r="W51" i="4" s="1"/>
  <c r="S56" i="3"/>
  <c r="U56" i="3" s="1"/>
  <c r="E61" i="4" s="1"/>
  <c r="U61" i="4" s="1"/>
  <c r="S61" i="3"/>
  <c r="U61" i="3" s="1"/>
  <c r="E62" i="1" s="1"/>
  <c r="I62" i="1" s="1"/>
  <c r="J62" i="1" s="1"/>
  <c r="AB30" i="3"/>
  <c r="AC30" i="3" s="1"/>
  <c r="AE30" i="3" s="1"/>
  <c r="W35" i="4" s="1"/>
  <c r="AB45" i="3"/>
  <c r="AC45" i="3" s="1"/>
  <c r="AE45" i="3" s="1"/>
  <c r="W50" i="4" s="1"/>
  <c r="E37" i="1"/>
  <c r="S23" i="3"/>
  <c r="U23" i="3" s="1"/>
  <c r="E24" i="1" s="1"/>
  <c r="S63" i="3"/>
  <c r="U63" i="3" s="1"/>
  <c r="E68" i="4" s="1"/>
  <c r="AB36" i="3"/>
  <c r="AC36" i="3" s="1"/>
  <c r="AE36" i="3" s="1"/>
  <c r="W41" i="4" s="1"/>
  <c r="AB60" i="3"/>
  <c r="AC60" i="3" s="1"/>
  <c r="AE60" i="3" s="1"/>
  <c r="W65" i="4" s="1"/>
  <c r="AB33" i="3"/>
  <c r="AC33" i="3" s="1"/>
  <c r="AE33" i="3" s="1"/>
  <c r="W38" i="4" s="1"/>
  <c r="S46" i="3"/>
  <c r="U46" i="3" s="1"/>
  <c r="E51" i="4" s="1"/>
  <c r="AB56" i="3"/>
  <c r="AC56" i="3" s="1"/>
  <c r="AE56" i="3" s="1"/>
  <c r="W61" i="4" s="1"/>
  <c r="S59" i="3"/>
  <c r="U59" i="3" s="1"/>
  <c r="E60" i="1" s="1"/>
  <c r="AB76" i="3"/>
  <c r="AC76" i="3" s="1"/>
  <c r="AE76" i="3" s="1"/>
  <c r="W81" i="4" s="1"/>
  <c r="AB47" i="3"/>
  <c r="AC47" i="3" s="1"/>
  <c r="AE47" i="3" s="1"/>
  <c r="W52" i="4" s="1"/>
  <c r="AB22" i="3"/>
  <c r="AC22" i="3" s="1"/>
  <c r="AE22" i="3" s="1"/>
  <c r="W27" i="4" s="1"/>
  <c r="AB35" i="3"/>
  <c r="AC35" i="3" s="1"/>
  <c r="AE35" i="3" s="1"/>
  <c r="W40" i="4" s="1"/>
  <c r="P43" i="4"/>
  <c r="E41" i="1"/>
  <c r="I41" i="1" s="1"/>
  <c r="J41" i="1" s="1"/>
  <c r="E49" i="1"/>
  <c r="I49" i="1" s="1"/>
  <c r="J49" i="1" s="1"/>
  <c r="S28" i="3"/>
  <c r="U28" i="3" s="1"/>
  <c r="E29" i="1" s="1"/>
  <c r="S32" i="3"/>
  <c r="U32" i="3" s="1"/>
  <c r="E37" i="4" s="1"/>
  <c r="U37" i="4" s="1"/>
  <c r="S52" i="3"/>
  <c r="U52" i="3" s="1"/>
  <c r="E57" i="4" s="1"/>
  <c r="U57" i="4" s="1"/>
  <c r="P18" i="4"/>
  <c r="AB18" i="3"/>
  <c r="AC18" i="3" s="1"/>
  <c r="AE18" i="3" s="1"/>
  <c r="W23" i="4" s="1"/>
  <c r="AB39" i="3"/>
  <c r="AC39" i="3" s="1"/>
  <c r="AE39" i="3" s="1"/>
  <c r="W44" i="4" s="1"/>
  <c r="AB40" i="3"/>
  <c r="AC40" i="3" s="1"/>
  <c r="AE40" i="3" s="1"/>
  <c r="W45" i="4" s="1"/>
  <c r="AB28" i="3"/>
  <c r="AC28" i="3" s="1"/>
  <c r="AE28" i="3" s="1"/>
  <c r="W33" i="4" s="1"/>
  <c r="AB72" i="3"/>
  <c r="AC72" i="3" s="1"/>
  <c r="AE72" i="3" s="1"/>
  <c r="W77" i="4" s="1"/>
  <c r="AB69" i="3"/>
  <c r="AC69" i="3" s="1"/>
  <c r="AE69" i="3" s="1"/>
  <c r="W74" i="4" s="1"/>
  <c r="E14" i="1"/>
  <c r="E65" i="1"/>
  <c r="I69" i="4"/>
  <c r="J69" i="4" s="1"/>
  <c r="E61" i="1"/>
  <c r="AB63" i="3"/>
  <c r="AC63" i="3" s="1"/>
  <c r="AE63" i="3" s="1"/>
  <c r="W68" i="4" s="1"/>
  <c r="AB49" i="3"/>
  <c r="AC49" i="3" s="1"/>
  <c r="AE49" i="3" s="1"/>
  <c r="W54" i="4" s="1"/>
  <c r="AB34" i="3"/>
  <c r="AC34" i="3" s="1"/>
  <c r="AE34" i="3" s="1"/>
  <c r="W39" i="4" s="1"/>
  <c r="AB23" i="3"/>
  <c r="AC23" i="3" s="1"/>
  <c r="AE23" i="3" s="1"/>
  <c r="W28" i="4" s="1"/>
  <c r="AB21" i="3"/>
  <c r="AC21" i="3" s="1"/>
  <c r="AE21" i="3" s="1"/>
  <c r="W26" i="4" s="1"/>
  <c r="E81" i="4"/>
  <c r="U81" i="4" s="1"/>
  <c r="S65" i="3"/>
  <c r="U65" i="3" s="1"/>
  <c r="E70" i="4" s="1"/>
  <c r="U55" i="3"/>
  <c r="E60" i="4" s="1"/>
  <c r="U60" i="4" s="1"/>
  <c r="S41" i="3"/>
  <c r="U41" i="3" s="1"/>
  <c r="E42" i="1" s="1"/>
  <c r="I42" i="1" s="1"/>
  <c r="J42" i="1" s="1"/>
  <c r="U75" i="4"/>
  <c r="AB67" i="3"/>
  <c r="AC67" i="3" s="1"/>
  <c r="AE67" i="3" s="1"/>
  <c r="W72" i="4" s="1"/>
  <c r="AB20" i="3"/>
  <c r="AC20" i="3" s="1"/>
  <c r="AE20" i="3" s="1"/>
  <c r="W25" i="4" s="1"/>
  <c r="S53" i="3"/>
  <c r="U53" i="3" s="1"/>
  <c r="E58" i="4" s="1"/>
  <c r="U58" i="4" s="1"/>
  <c r="P82" i="4"/>
  <c r="E28" i="1"/>
  <c r="U20" i="4"/>
  <c r="S31" i="3"/>
  <c r="U31" i="3" s="1"/>
  <c r="E36" i="4" s="1"/>
  <c r="S73" i="3"/>
  <c r="U73" i="3" s="1"/>
  <c r="E74" i="1" s="1"/>
  <c r="E16" i="1"/>
  <c r="I16" i="1" s="1"/>
  <c r="J16" i="1" s="1"/>
  <c r="S51" i="3"/>
  <c r="U51" i="3" s="1"/>
  <c r="E52" i="1" s="1"/>
  <c r="E39" i="1"/>
  <c r="U69" i="4"/>
  <c r="E74" i="4"/>
  <c r="P74" i="4" s="1"/>
  <c r="P41" i="4"/>
  <c r="S39" i="3"/>
  <c r="U39" i="3" s="1"/>
  <c r="E44" i="4" s="1"/>
  <c r="AB50" i="3"/>
  <c r="AC50" i="3" s="1"/>
  <c r="AE50" i="3" s="1"/>
  <c r="W55" i="4" s="1"/>
  <c r="AB44" i="3"/>
  <c r="AC44" i="3" s="1"/>
  <c r="AE44" i="3" s="1"/>
  <c r="W49" i="4" s="1"/>
  <c r="AB57" i="3"/>
  <c r="AC57" i="3" s="1"/>
  <c r="AE57" i="3" s="1"/>
  <c r="W62" i="4" s="1"/>
  <c r="AB32" i="3"/>
  <c r="AC32" i="3" s="1"/>
  <c r="AE32" i="3" s="1"/>
  <c r="W37" i="4" s="1"/>
  <c r="AB51" i="3"/>
  <c r="AC51" i="3" s="1"/>
  <c r="AE51" i="3" s="1"/>
  <c r="W56" i="4" s="1"/>
  <c r="AB53" i="3"/>
  <c r="AC53" i="3" s="1"/>
  <c r="AE53" i="3" s="1"/>
  <c r="W58" i="4" s="1"/>
  <c r="AB52" i="3"/>
  <c r="AC52" i="3" s="1"/>
  <c r="AE52" i="3" s="1"/>
  <c r="W57" i="4" s="1"/>
  <c r="AB41" i="3"/>
  <c r="AC41" i="3" s="1"/>
  <c r="AE41" i="3" s="1"/>
  <c r="W46" i="4" s="1"/>
  <c r="AB77" i="3"/>
  <c r="AC77" i="3" s="1"/>
  <c r="AE77" i="3" s="1"/>
  <c r="W82" i="4" s="1"/>
  <c r="AB73" i="3"/>
  <c r="AC73" i="3" s="1"/>
  <c r="AE73" i="3" s="1"/>
  <c r="W78" i="4" s="1"/>
  <c r="S43" i="3"/>
  <c r="U43" i="3" s="1"/>
  <c r="E48" i="4" s="1"/>
  <c r="S25" i="3"/>
  <c r="U25" i="3" s="1"/>
  <c r="E30" i="4" s="1"/>
  <c r="AB65" i="3"/>
  <c r="AC65" i="3" s="1"/>
  <c r="AE65" i="3" s="1"/>
  <c r="W70" i="4" s="1"/>
  <c r="AB17" i="3"/>
  <c r="AC17" i="3" s="1"/>
  <c r="AE17" i="3" s="1"/>
  <c r="W22" i="4" s="1"/>
  <c r="AB27" i="3"/>
  <c r="AC27" i="3" s="1"/>
  <c r="AE27" i="3" s="1"/>
  <c r="W32" i="4" s="1"/>
  <c r="AB70" i="3"/>
  <c r="AC70" i="3" s="1"/>
  <c r="AE70" i="3" s="1"/>
  <c r="W75" i="4" s="1"/>
  <c r="AB38" i="3"/>
  <c r="AC38" i="3" s="1"/>
  <c r="AE38" i="3" s="1"/>
  <c r="W43" i="4" s="1"/>
  <c r="AB37" i="3"/>
  <c r="AC37" i="3" s="1"/>
  <c r="AE37" i="3" s="1"/>
  <c r="W42" i="4" s="1"/>
  <c r="AB55" i="3"/>
  <c r="AC55" i="3" s="1"/>
  <c r="AE55" i="3" s="1"/>
  <c r="W60" i="4" s="1"/>
  <c r="AB66" i="3"/>
  <c r="AC66" i="3" s="1"/>
  <c r="AE66" i="3" s="1"/>
  <c r="W71" i="4" s="1"/>
  <c r="AB25" i="3"/>
  <c r="AC25" i="3" s="1"/>
  <c r="AE25" i="3" s="1"/>
  <c r="W30" i="4" s="1"/>
  <c r="AB74" i="3"/>
  <c r="AC74" i="3" s="1"/>
  <c r="AE74" i="3" s="1"/>
  <c r="W79" i="4" s="1"/>
  <c r="AB14" i="3"/>
  <c r="AC14" i="3" s="1"/>
  <c r="AE14" i="3" s="1"/>
  <c r="W19" i="4" s="1"/>
  <c r="AB43" i="3"/>
  <c r="AC43" i="3" s="1"/>
  <c r="AE43" i="3" s="1"/>
  <c r="W48" i="4" s="1"/>
  <c r="AB29" i="3"/>
  <c r="AC29" i="3" s="1"/>
  <c r="AE29" i="3" s="1"/>
  <c r="W34" i="4" s="1"/>
  <c r="AB19" i="3"/>
  <c r="AC19" i="3" s="1"/>
  <c r="AE19" i="3" s="1"/>
  <c r="W24" i="4" s="1"/>
  <c r="E78" i="1"/>
  <c r="I78" i="1" s="1"/>
  <c r="J78" i="1" s="1"/>
  <c r="E71" i="1"/>
  <c r="I71" i="1" s="1"/>
  <c r="J71" i="1" s="1"/>
  <c r="AB62" i="3"/>
  <c r="AC62" i="3" s="1"/>
  <c r="AE62" i="3" s="1"/>
  <c r="W67" i="4" s="1"/>
  <c r="S29" i="3"/>
  <c r="U29" i="3" s="1"/>
  <c r="E34" i="4" s="1"/>
  <c r="U34" i="4" s="1"/>
  <c r="AB54" i="3"/>
  <c r="AC54" i="3" s="1"/>
  <c r="AE54" i="3" s="1"/>
  <c r="W59" i="4" s="1"/>
  <c r="AB64" i="3"/>
  <c r="AC64" i="3" s="1"/>
  <c r="AE64" i="3" s="1"/>
  <c r="W69" i="4" s="1"/>
  <c r="AB48" i="3"/>
  <c r="AC48" i="3" s="1"/>
  <c r="AE48" i="3" s="1"/>
  <c r="W53" i="4" s="1"/>
  <c r="AB16" i="3"/>
  <c r="AC16" i="3" s="1"/>
  <c r="AE16" i="3" s="1"/>
  <c r="W21" i="4" s="1"/>
  <c r="AB58" i="3"/>
  <c r="AC58" i="3" s="1"/>
  <c r="AE58" i="3" s="1"/>
  <c r="W63" i="4" s="1"/>
  <c r="AB13" i="3"/>
  <c r="AC13" i="3" s="1"/>
  <c r="AE13" i="3" s="1"/>
  <c r="W18" i="4" s="1"/>
  <c r="AB68" i="3"/>
  <c r="AC68" i="3" s="1"/>
  <c r="AE68" i="3" s="1"/>
  <c r="W73" i="4" s="1"/>
  <c r="AB24" i="3"/>
  <c r="AC24" i="3" s="1"/>
  <c r="AE24" i="3" s="1"/>
  <c r="W29" i="4" s="1"/>
  <c r="AB31" i="3"/>
  <c r="AC31" i="3" s="1"/>
  <c r="AE31" i="3" s="1"/>
  <c r="W36" i="4" s="1"/>
  <c r="AB71" i="3"/>
  <c r="AC71" i="3" s="1"/>
  <c r="AE71" i="3" s="1"/>
  <c r="W76" i="4" s="1"/>
  <c r="AB15" i="3"/>
  <c r="AC15" i="3" s="1"/>
  <c r="AE15" i="3" s="1"/>
  <c r="W20" i="4" s="1"/>
  <c r="AB75" i="3"/>
  <c r="AC75" i="3" s="1"/>
  <c r="AE75" i="3" s="1"/>
  <c r="W80" i="4" s="1"/>
  <c r="AB42" i="3"/>
  <c r="AC42" i="3" s="1"/>
  <c r="AE42" i="3" s="1"/>
  <c r="W47" i="4" s="1"/>
  <c r="AB12" i="3"/>
  <c r="AC12" i="3" s="1"/>
  <c r="AE12" i="3" s="1"/>
  <c r="W17" i="4" s="1"/>
  <c r="AB61" i="3"/>
  <c r="AC61" i="3" s="1"/>
  <c r="AE61" i="3" s="1"/>
  <c r="W66" i="4" s="1"/>
  <c r="S42" i="3"/>
  <c r="U42" i="3" s="1"/>
  <c r="E47" i="4" s="1"/>
  <c r="U47" i="4" s="1"/>
  <c r="I73" i="4"/>
  <c r="J73" i="4" s="1"/>
  <c r="I51" i="1"/>
  <c r="J51" i="1" s="1"/>
  <c r="E27" i="4"/>
  <c r="U27" i="4" s="1"/>
  <c r="I23" i="1"/>
  <c r="J23" i="1" s="1"/>
  <c r="I46" i="1"/>
  <c r="J46" i="1" s="1"/>
  <c r="I14" i="1"/>
  <c r="J14" i="1" s="1"/>
  <c r="U39" i="4"/>
  <c r="I32" i="4"/>
  <c r="J32" i="4" s="1"/>
  <c r="E35" i="1"/>
  <c r="E26" i="4"/>
  <c r="P26" i="4" s="1"/>
  <c r="I52" i="4"/>
  <c r="J52" i="4" s="1"/>
  <c r="I50" i="1"/>
  <c r="J50" i="1" s="1"/>
  <c r="Q24" i="4"/>
  <c r="Q28" i="4"/>
  <c r="Q78" i="4"/>
  <c r="Q74" i="4"/>
  <c r="Q64" i="4"/>
  <c r="E80" i="4"/>
  <c r="P80" i="4" s="1"/>
  <c r="E31" i="4"/>
  <c r="U31" i="4" s="1"/>
  <c r="E58" i="1"/>
  <c r="E25" i="4"/>
  <c r="U25" i="4" s="1"/>
  <c r="P29" i="4"/>
  <c r="E25" i="1"/>
  <c r="E72" i="4"/>
  <c r="P72" i="4" s="1"/>
  <c r="U76" i="4"/>
  <c r="E59" i="4"/>
  <c r="U59" i="4" s="1"/>
  <c r="E69" i="1"/>
  <c r="U52" i="4"/>
  <c r="E48" i="1"/>
  <c r="E72" i="1"/>
  <c r="U73" i="4"/>
  <c r="E54" i="4"/>
  <c r="P54" i="4" s="1"/>
  <c r="P49" i="4"/>
  <c r="E63" i="1"/>
  <c r="E45" i="1"/>
  <c r="E30" i="1"/>
  <c r="E13" i="1"/>
  <c r="E17" i="4"/>
  <c r="U17" i="4" s="1"/>
  <c r="U22" i="4"/>
  <c r="E18" i="1"/>
  <c r="U21" i="4"/>
  <c r="E17" i="1"/>
  <c r="I17" i="1" s="1"/>
  <c r="J17" i="1" s="1"/>
  <c r="E77" i="4"/>
  <c r="U77" i="4" s="1"/>
  <c r="E38" i="4"/>
  <c r="U38" i="4" s="1"/>
  <c r="P23" i="4"/>
  <c r="E19" i="1"/>
  <c r="E24" i="4"/>
  <c r="U24" i="4" s="1"/>
  <c r="E67" i="1"/>
  <c r="U71" i="4"/>
  <c r="U76" i="6"/>
  <c r="G81" i="4" s="1"/>
  <c r="S60" i="6"/>
  <c r="U60" i="6" s="1"/>
  <c r="G65" i="4" s="1"/>
  <c r="U40" i="4"/>
  <c r="S53" i="6"/>
  <c r="U53" i="6" s="1"/>
  <c r="G54" i="1" s="1"/>
  <c r="E36" i="1"/>
  <c r="G55" i="4"/>
  <c r="P79" i="4"/>
  <c r="S12" i="6"/>
  <c r="U12" i="6" s="1"/>
  <c r="G13" i="1" s="1"/>
  <c r="E75" i="1"/>
  <c r="E55" i="4"/>
  <c r="U55" i="4" s="1"/>
  <c r="E50" i="4"/>
  <c r="P50" i="4" s="1"/>
  <c r="G30" i="4"/>
  <c r="AB30" i="6"/>
  <c r="AC30" i="6" s="1"/>
  <c r="AE30" i="6" s="1"/>
  <c r="G20" i="4"/>
  <c r="S33" i="6"/>
  <c r="U33" i="6" s="1"/>
  <c r="G34" i="1" s="1"/>
  <c r="I34" i="1" s="1"/>
  <c r="J34" i="1" s="1"/>
  <c r="G69" i="1"/>
  <c r="S20" i="6"/>
  <c r="U20" i="6" s="1"/>
  <c r="G21" i="1" s="1"/>
  <c r="I21" i="1" s="1"/>
  <c r="J21" i="1" s="1"/>
  <c r="S74" i="6"/>
  <c r="U74" i="6" s="1"/>
  <c r="G79" i="4" s="1"/>
  <c r="S37" i="6"/>
  <c r="U37" i="6" s="1"/>
  <c r="G38" i="1" s="1"/>
  <c r="I38" i="1" s="1"/>
  <c r="J38" i="1" s="1"/>
  <c r="G82" i="4"/>
  <c r="U29" i="6"/>
  <c r="G30" i="1" s="1"/>
  <c r="S30" i="6"/>
  <c r="U30" i="6" s="1"/>
  <c r="G31" i="1" s="1"/>
  <c r="U67" i="6"/>
  <c r="G72" i="4" s="1"/>
  <c r="AB57" i="6"/>
  <c r="AC57" i="6" s="1"/>
  <c r="AE57" i="6" s="1"/>
  <c r="G65" i="1"/>
  <c r="AB15" i="6"/>
  <c r="AC15" i="6" s="1"/>
  <c r="AE15" i="6" s="1"/>
  <c r="G52" i="1"/>
  <c r="AB36" i="6"/>
  <c r="AC36" i="6" s="1"/>
  <c r="AE36" i="6" s="1"/>
  <c r="S63" i="6"/>
  <c r="U63" i="6" s="1"/>
  <c r="G64" i="1" s="1"/>
  <c r="U39" i="6"/>
  <c r="G44" i="4" s="1"/>
  <c r="G61" i="4"/>
  <c r="G53" i="4"/>
  <c r="I53" i="4" s="1"/>
  <c r="J53" i="4" s="1"/>
  <c r="U54" i="6"/>
  <c r="G55" i="1" s="1"/>
  <c r="I55" i="1" s="1"/>
  <c r="J55" i="1" s="1"/>
  <c r="G36" i="4"/>
  <c r="G18" i="4"/>
  <c r="I18" i="4" s="1"/>
  <c r="J18" i="4" s="1"/>
  <c r="G50" i="4"/>
  <c r="G60" i="1"/>
  <c r="G27" i="1"/>
  <c r="I27" i="1" s="1"/>
  <c r="J27" i="1" s="1"/>
  <c r="U24" i="6"/>
  <c r="G25" i="1" s="1"/>
  <c r="G74" i="1"/>
  <c r="G54" i="4"/>
  <c r="S75" i="6"/>
  <c r="U75" i="6" s="1"/>
  <c r="G76" i="1" s="1"/>
  <c r="I76" i="1" s="1"/>
  <c r="J76" i="1" s="1"/>
  <c r="AB40" i="6"/>
  <c r="AC40" i="6" s="1"/>
  <c r="AE40" i="6" s="1"/>
  <c r="AB21" i="6"/>
  <c r="AC21" i="6" s="1"/>
  <c r="AE21" i="6" s="1"/>
  <c r="AB41" i="6"/>
  <c r="AC41" i="6" s="1"/>
  <c r="AE41" i="6" s="1"/>
  <c r="AB27" i="6"/>
  <c r="AC27" i="6" s="1"/>
  <c r="AE27" i="6" s="1"/>
  <c r="AB22" i="6"/>
  <c r="AC22" i="6" s="1"/>
  <c r="AE22" i="6" s="1"/>
  <c r="AB29" i="6"/>
  <c r="AC29" i="6" s="1"/>
  <c r="AE29" i="6" s="1"/>
  <c r="AB34" i="6"/>
  <c r="AC34" i="6" s="1"/>
  <c r="AE34" i="6" s="1"/>
  <c r="AB64" i="6"/>
  <c r="AC64" i="6" s="1"/>
  <c r="AE64" i="6" s="1"/>
  <c r="AB56" i="6"/>
  <c r="AC56" i="6" s="1"/>
  <c r="AE56" i="6" s="1"/>
  <c r="AB19" i="6"/>
  <c r="AC19" i="6" s="1"/>
  <c r="AE19" i="6" s="1"/>
  <c r="AB16" i="6"/>
  <c r="AC16" i="6" s="1"/>
  <c r="AE16" i="6" s="1"/>
  <c r="AB24" i="6"/>
  <c r="AC24" i="6" s="1"/>
  <c r="AE24" i="6" s="1"/>
  <c r="AB38" i="6"/>
  <c r="AC38" i="6" s="1"/>
  <c r="AE38" i="6" s="1"/>
  <c r="AB44" i="6"/>
  <c r="AC44" i="6" s="1"/>
  <c r="AE44" i="6" s="1"/>
  <c r="AB39" i="6"/>
  <c r="AC39" i="6" s="1"/>
  <c r="AE39" i="6" s="1"/>
  <c r="AB61" i="6"/>
  <c r="AC61" i="6" s="1"/>
  <c r="AE61" i="6" s="1"/>
  <c r="AB31" i="6"/>
  <c r="AC31" i="6" s="1"/>
  <c r="AE31" i="6" s="1"/>
  <c r="AB26" i="6"/>
  <c r="AC26" i="6" s="1"/>
  <c r="AE26" i="6" s="1"/>
  <c r="AB46" i="6"/>
  <c r="AC46" i="6" s="1"/>
  <c r="AE46" i="6" s="1"/>
  <c r="AB50" i="6"/>
  <c r="AC50" i="6" s="1"/>
  <c r="AE50" i="6" s="1"/>
  <c r="AB75" i="6"/>
  <c r="AC75" i="6" s="1"/>
  <c r="AE75" i="6" s="1"/>
  <c r="AB62" i="6"/>
  <c r="AC62" i="6" s="1"/>
  <c r="AE62" i="6" s="1"/>
  <c r="AB71" i="6"/>
  <c r="AC71" i="6" s="1"/>
  <c r="AE71" i="6" s="1"/>
  <c r="AB37" i="6"/>
  <c r="AC37" i="6" s="1"/>
  <c r="AE37" i="6" s="1"/>
  <c r="AB66" i="6"/>
  <c r="AC66" i="6" s="1"/>
  <c r="AE66" i="6" s="1"/>
  <c r="AB63" i="6"/>
  <c r="AC63" i="6" s="1"/>
  <c r="AE63" i="6" s="1"/>
  <c r="AB69" i="6"/>
  <c r="AC69" i="6" s="1"/>
  <c r="AE69" i="6" s="1"/>
  <c r="G45" i="4"/>
  <c r="I45" i="4" s="1"/>
  <c r="J45" i="4" s="1"/>
  <c r="AB73" i="6"/>
  <c r="AC73" i="6" s="1"/>
  <c r="AE73" i="6" s="1"/>
  <c r="AB43" i="6"/>
  <c r="AC43" i="6" s="1"/>
  <c r="AE43" i="6" s="1"/>
  <c r="AB58" i="6"/>
  <c r="AC58" i="6" s="1"/>
  <c r="AE58" i="6" s="1"/>
  <c r="AB47" i="6"/>
  <c r="AC47" i="6" s="1"/>
  <c r="AE47" i="6" s="1"/>
  <c r="AB33" i="6"/>
  <c r="AC33" i="6" s="1"/>
  <c r="AE33" i="6" s="1"/>
  <c r="AB28" i="6"/>
  <c r="AC28" i="6" s="1"/>
  <c r="AE28" i="6" s="1"/>
  <c r="AB35" i="6"/>
  <c r="AC35" i="6" s="1"/>
  <c r="AE35" i="6" s="1"/>
  <c r="AB74" i="6"/>
  <c r="AC74" i="6" s="1"/>
  <c r="AE74" i="6" s="1"/>
  <c r="AB14" i="6"/>
  <c r="AC14" i="6" s="1"/>
  <c r="AE14" i="6" s="1"/>
  <c r="AB55" i="6"/>
  <c r="AC55" i="6" s="1"/>
  <c r="AE55" i="6" s="1"/>
  <c r="AB23" i="6"/>
  <c r="AC23" i="6" s="1"/>
  <c r="AE23" i="6" s="1"/>
  <c r="AB72" i="6"/>
  <c r="AC72" i="6" s="1"/>
  <c r="AE72" i="6" s="1"/>
  <c r="AB12" i="6"/>
  <c r="AC12" i="6" s="1"/>
  <c r="AE12" i="6" s="1"/>
  <c r="AB42" i="6"/>
  <c r="AC42" i="6" s="1"/>
  <c r="AE42" i="6" s="1"/>
  <c r="AB20" i="6"/>
  <c r="AC20" i="6" s="1"/>
  <c r="AE20" i="6" s="1"/>
  <c r="AB48" i="6"/>
  <c r="AC48" i="6" s="1"/>
  <c r="AE48" i="6" s="1"/>
  <c r="S58" i="6"/>
  <c r="U58" i="6" s="1"/>
  <c r="G59" i="1" s="1"/>
  <c r="AB52" i="6"/>
  <c r="AC52" i="6" s="1"/>
  <c r="AE52" i="6" s="1"/>
  <c r="AB32" i="6"/>
  <c r="AC32" i="6" s="1"/>
  <c r="AE32" i="6" s="1"/>
  <c r="AB60" i="6"/>
  <c r="AC60" i="6" s="1"/>
  <c r="AE60" i="6" s="1"/>
  <c r="AB18" i="6"/>
  <c r="AC18" i="6" s="1"/>
  <c r="AE18" i="6" s="1"/>
  <c r="AB68" i="6"/>
  <c r="AC68" i="6" s="1"/>
  <c r="AE68" i="6" s="1"/>
  <c r="AB65" i="6"/>
  <c r="AC65" i="6" s="1"/>
  <c r="AE65" i="6" s="1"/>
  <c r="AB49" i="6"/>
  <c r="AC49" i="6" s="1"/>
  <c r="AE49" i="6" s="1"/>
  <c r="AB70" i="6"/>
  <c r="AC70" i="6" s="1"/>
  <c r="AE70" i="6" s="1"/>
  <c r="AB13" i="6"/>
  <c r="AC13" i="6" s="1"/>
  <c r="AE13" i="6" s="1"/>
  <c r="AB51" i="6"/>
  <c r="AC51" i="6" s="1"/>
  <c r="AE51" i="6" s="1"/>
  <c r="AB53" i="6"/>
  <c r="AC53" i="6" s="1"/>
  <c r="AE53" i="6" s="1"/>
  <c r="AB54" i="6"/>
  <c r="AC54" i="6" s="1"/>
  <c r="AE54" i="6" s="1"/>
  <c r="AB45" i="6"/>
  <c r="AC45" i="6" s="1"/>
  <c r="AE45" i="6" s="1"/>
  <c r="AB67" i="6"/>
  <c r="AC67" i="6" s="1"/>
  <c r="AE67" i="6" s="1"/>
  <c r="AB76" i="6"/>
  <c r="AC76" i="6" s="1"/>
  <c r="AE76" i="6" s="1"/>
  <c r="AB77" i="6"/>
  <c r="AC77" i="6" s="1"/>
  <c r="AE77" i="6" s="1"/>
  <c r="AB25" i="6"/>
  <c r="AC25" i="6" s="1"/>
  <c r="AE25" i="6" s="1"/>
  <c r="AB59" i="6"/>
  <c r="AC59" i="6" s="1"/>
  <c r="AE59" i="6" s="1"/>
  <c r="G75" i="4"/>
  <c r="I75" i="4" s="1"/>
  <c r="J75" i="4" s="1"/>
  <c r="G24" i="1"/>
  <c r="S34" i="6"/>
  <c r="U34" i="6" s="1"/>
  <c r="G35" i="1" s="1"/>
  <c r="G48" i="1"/>
  <c r="G20" i="1"/>
  <c r="I20" i="1" s="1"/>
  <c r="J20" i="1" s="1"/>
  <c r="U35" i="4"/>
  <c r="G47" i="4"/>
  <c r="G46" i="4"/>
  <c r="G23" i="4"/>
  <c r="G19" i="1"/>
  <c r="G70" i="1"/>
  <c r="I70" i="1" s="1"/>
  <c r="J70" i="1" s="1"/>
  <c r="U32" i="4"/>
  <c r="P32" i="4"/>
  <c r="P62" i="4"/>
  <c r="U62" i="4"/>
  <c r="G27" i="4"/>
  <c r="G57" i="4"/>
  <c r="P67" i="4"/>
  <c r="U67" i="4"/>
  <c r="U45" i="4"/>
  <c r="P45" i="4"/>
  <c r="G21" i="4"/>
  <c r="I21" i="4" s="1"/>
  <c r="J21" i="4" s="1"/>
  <c r="U53" i="4"/>
  <c r="P53" i="4"/>
  <c r="G49" i="4"/>
  <c r="I49" i="4" s="1"/>
  <c r="J49" i="4" s="1"/>
  <c r="G45" i="1"/>
  <c r="G56" i="1"/>
  <c r="G60" i="4"/>
  <c r="G29" i="1"/>
  <c r="G33" i="4"/>
  <c r="G44" i="1"/>
  <c r="G48" i="4"/>
  <c r="G28" i="1"/>
  <c r="G37" i="1"/>
  <c r="G41" i="4"/>
  <c r="I41" i="4" s="1"/>
  <c r="J41" i="4" s="1"/>
  <c r="G37" i="4"/>
  <c r="G33" i="1"/>
  <c r="G15" i="1"/>
  <c r="I15" i="1" s="1"/>
  <c r="J15" i="1" s="1"/>
  <c r="G19" i="4"/>
  <c r="I19" i="4" s="1"/>
  <c r="J19" i="4" s="1"/>
  <c r="G67" i="4"/>
  <c r="I67" i="4" s="1"/>
  <c r="J67" i="4" s="1"/>
  <c r="G63" i="1"/>
  <c r="S65" i="6"/>
  <c r="U65" i="6" s="1"/>
  <c r="G66" i="1" s="1"/>
  <c r="G66" i="4"/>
  <c r="G62" i="4"/>
  <c r="I62" i="4" s="1"/>
  <c r="J62" i="4" s="1"/>
  <c r="G58" i="1"/>
  <c r="G26" i="4"/>
  <c r="G22" i="1"/>
  <c r="I22" i="1" s="1"/>
  <c r="J22" i="1" s="1"/>
  <c r="G77" i="4"/>
  <c r="G73" i="1"/>
  <c r="I73" i="1" s="1"/>
  <c r="J73" i="1" s="1"/>
  <c r="G67" i="1"/>
  <c r="G71" i="4"/>
  <c r="I71" i="4" s="1"/>
  <c r="J71" i="4" s="1"/>
  <c r="G47" i="1"/>
  <c r="G51" i="4"/>
  <c r="G36" i="1"/>
  <c r="G40" i="4"/>
  <c r="I40" i="4" s="1"/>
  <c r="J40" i="4" s="1"/>
  <c r="G76" i="4"/>
  <c r="I76" i="4" s="1"/>
  <c r="J76" i="4" s="1"/>
  <c r="G72" i="1"/>
  <c r="G39" i="1"/>
  <c r="G43" i="4"/>
  <c r="I43" i="4" s="1"/>
  <c r="J43" i="4" s="1"/>
  <c r="G18" i="1"/>
  <c r="G22" i="4"/>
  <c r="I22" i="4" s="1"/>
  <c r="J22" i="4" s="1"/>
  <c r="Q31" i="4"/>
  <c r="Q73" i="4"/>
  <c r="R73" i="4" s="1"/>
  <c r="S73" i="4" s="1"/>
  <c r="Q56" i="4"/>
  <c r="U65" i="4"/>
  <c r="P65" i="4"/>
  <c r="E59" i="1"/>
  <c r="E63" i="4"/>
  <c r="Q69" i="4"/>
  <c r="R69" i="4" s="1"/>
  <c r="S69" i="4" s="1"/>
  <c r="Q32" i="4"/>
  <c r="Q52" i="4"/>
  <c r="R52" i="4" s="1"/>
  <c r="S52" i="4" s="1"/>
  <c r="I31" i="1" l="1"/>
  <c r="J31" i="1" s="1"/>
  <c r="P42" i="4"/>
  <c r="E64" i="1"/>
  <c r="I37" i="1"/>
  <c r="J37" i="1" s="1"/>
  <c r="I24" i="1"/>
  <c r="J24" i="1" s="1"/>
  <c r="E64" i="4"/>
  <c r="I64" i="4" s="1"/>
  <c r="J64" i="4" s="1"/>
  <c r="P61" i="4"/>
  <c r="E33" i="4"/>
  <c r="P33" i="4" s="1"/>
  <c r="P81" i="4"/>
  <c r="E57" i="1"/>
  <c r="I57" i="1" s="1"/>
  <c r="J57" i="1" s="1"/>
  <c r="I30" i="1"/>
  <c r="J30" i="1" s="1"/>
  <c r="E66" i="4"/>
  <c r="P66" i="4" s="1"/>
  <c r="E78" i="4"/>
  <c r="I78" i="4" s="1"/>
  <c r="J78" i="4" s="1"/>
  <c r="E47" i="1"/>
  <c r="I47" i="1" s="1"/>
  <c r="J47" i="1" s="1"/>
  <c r="P57" i="4"/>
  <c r="E33" i="1"/>
  <c r="I33" i="1" s="1"/>
  <c r="J33" i="1" s="1"/>
  <c r="E28" i="4"/>
  <c r="U28" i="4" s="1"/>
  <c r="P37" i="4"/>
  <c r="I77" i="4"/>
  <c r="J77" i="4" s="1"/>
  <c r="I37" i="4"/>
  <c r="J37" i="4" s="1"/>
  <c r="E56" i="4"/>
  <c r="I56" i="4" s="1"/>
  <c r="J56" i="4" s="1"/>
  <c r="E56" i="1"/>
  <c r="I56" i="1" s="1"/>
  <c r="J56" i="1" s="1"/>
  <c r="I57" i="4"/>
  <c r="J57" i="4" s="1"/>
  <c r="E53" i="1"/>
  <c r="I53" i="1" s="1"/>
  <c r="J53" i="1" s="1"/>
  <c r="P58" i="4"/>
  <c r="E32" i="1"/>
  <c r="I32" i="1" s="1"/>
  <c r="J32" i="1" s="1"/>
  <c r="E66" i="1"/>
  <c r="I66" i="1" s="1"/>
  <c r="J66" i="1" s="1"/>
  <c r="E44" i="1"/>
  <c r="I44" i="1" s="1"/>
  <c r="J44" i="1" s="1"/>
  <c r="I48" i="4"/>
  <c r="J48" i="4" s="1"/>
  <c r="I65" i="1"/>
  <c r="J65" i="1" s="1"/>
  <c r="E46" i="4"/>
  <c r="I46" i="4" s="1"/>
  <c r="J46" i="4" s="1"/>
  <c r="E54" i="1"/>
  <c r="I54" i="1" s="1"/>
  <c r="J54" i="1" s="1"/>
  <c r="E40" i="1"/>
  <c r="I39" i="1"/>
  <c r="J39" i="1" s="1"/>
  <c r="E43" i="1"/>
  <c r="I43" i="1" s="1"/>
  <c r="J43" i="1" s="1"/>
  <c r="I74" i="4"/>
  <c r="J74" i="4" s="1"/>
  <c r="I28" i="1"/>
  <c r="J28" i="1" s="1"/>
  <c r="U74" i="4"/>
  <c r="R74" i="4"/>
  <c r="S74" i="4" s="1"/>
  <c r="E26" i="1"/>
  <c r="I26" i="1" s="1"/>
  <c r="J26" i="1" s="1"/>
  <c r="I69" i="1"/>
  <c r="J69" i="1" s="1"/>
  <c r="P27" i="4"/>
  <c r="I72" i="4"/>
  <c r="J72" i="4" s="1"/>
  <c r="I63" i="1"/>
  <c r="J63" i="1" s="1"/>
  <c r="I58" i="1"/>
  <c r="J58" i="1" s="1"/>
  <c r="I60" i="4"/>
  <c r="J60" i="4" s="1"/>
  <c r="I51" i="4"/>
  <c r="J51" i="4" s="1"/>
  <c r="I35" i="1"/>
  <c r="J35" i="1" s="1"/>
  <c r="I26" i="4"/>
  <c r="J26" i="4" s="1"/>
  <c r="I19" i="1"/>
  <c r="J19" i="1" s="1"/>
  <c r="U26" i="4"/>
  <c r="I13" i="1"/>
  <c r="J13" i="1" s="1"/>
  <c r="I36" i="1"/>
  <c r="J36" i="1" s="1"/>
  <c r="I45" i="1"/>
  <c r="J45" i="1" s="1"/>
  <c r="I64" i="1"/>
  <c r="J64" i="1" s="1"/>
  <c r="I66" i="4"/>
  <c r="J66" i="4" s="1"/>
  <c r="I48" i="1"/>
  <c r="J48" i="1" s="1"/>
  <c r="I67" i="1"/>
  <c r="J67" i="1" s="1"/>
  <c r="I18" i="1"/>
  <c r="J18" i="1" s="1"/>
  <c r="I60" i="1"/>
  <c r="J60" i="1" s="1"/>
  <c r="I74" i="1"/>
  <c r="J74" i="1" s="1"/>
  <c r="I31" i="4"/>
  <c r="J31" i="4" s="1"/>
  <c r="I25" i="1"/>
  <c r="J25" i="1" s="1"/>
  <c r="I52" i="1"/>
  <c r="J52" i="1" s="1"/>
  <c r="P31" i="4"/>
  <c r="R31" i="4" s="1"/>
  <c r="S31" i="4" s="1"/>
  <c r="I24" i="4"/>
  <c r="J24" i="4" s="1"/>
  <c r="I72" i="1"/>
  <c r="J72" i="1" s="1"/>
  <c r="I29" i="1"/>
  <c r="J29" i="1" s="1"/>
  <c r="I59" i="1"/>
  <c r="J59" i="1" s="1"/>
  <c r="Q55" i="4"/>
  <c r="I55" i="4"/>
  <c r="J55" i="4" s="1"/>
  <c r="Q65" i="4"/>
  <c r="R65" i="4" s="1"/>
  <c r="S65" i="4" s="1"/>
  <c r="I65" i="4"/>
  <c r="J65" i="4" s="1"/>
  <c r="Q47" i="4"/>
  <c r="I47" i="4"/>
  <c r="J47" i="4" s="1"/>
  <c r="Q50" i="4"/>
  <c r="R50" i="4" s="1"/>
  <c r="S50" i="4" s="1"/>
  <c r="I50" i="4"/>
  <c r="J50" i="4" s="1"/>
  <c r="Q82" i="4"/>
  <c r="R82" i="4" s="1"/>
  <c r="S82" i="4" s="1"/>
  <c r="I82" i="4"/>
  <c r="J82" i="4" s="1"/>
  <c r="Q81" i="4"/>
  <c r="I81" i="4"/>
  <c r="J81" i="4" s="1"/>
  <c r="Q33" i="4"/>
  <c r="Q61" i="4"/>
  <c r="I61" i="4"/>
  <c r="J61" i="4" s="1"/>
  <c r="Q27" i="4"/>
  <c r="I27" i="4"/>
  <c r="J27" i="4" s="1"/>
  <c r="Q46" i="4"/>
  <c r="Q20" i="4"/>
  <c r="R20" i="4" s="1"/>
  <c r="S20" i="4" s="1"/>
  <c r="I20" i="4"/>
  <c r="J20" i="4" s="1"/>
  <c r="Q23" i="4"/>
  <c r="R23" i="4" s="1"/>
  <c r="S23" i="4" s="1"/>
  <c r="I23" i="4"/>
  <c r="J23" i="4" s="1"/>
  <c r="Q54" i="4"/>
  <c r="R54" i="4" s="1"/>
  <c r="S54" i="4" s="1"/>
  <c r="I54" i="4"/>
  <c r="J54" i="4" s="1"/>
  <c r="Q36" i="4"/>
  <c r="I36" i="4"/>
  <c r="J36" i="4" s="1"/>
  <c r="Q44" i="4"/>
  <c r="I44" i="4"/>
  <c r="J44" i="4" s="1"/>
  <c r="Q79" i="4"/>
  <c r="R79" i="4" s="1"/>
  <c r="S79" i="4" s="1"/>
  <c r="I79" i="4"/>
  <c r="J79" i="4" s="1"/>
  <c r="Q30" i="4"/>
  <c r="I30" i="4"/>
  <c r="J30" i="4" s="1"/>
  <c r="U80" i="4"/>
  <c r="P59" i="4"/>
  <c r="U72" i="4"/>
  <c r="P17" i="4"/>
  <c r="P25" i="4"/>
  <c r="U54" i="4"/>
  <c r="P34" i="4"/>
  <c r="P68" i="4"/>
  <c r="U68" i="4"/>
  <c r="P38" i="4"/>
  <c r="P77" i="4"/>
  <c r="P24" i="4"/>
  <c r="R24" i="4" s="1"/>
  <c r="S24" i="4" s="1"/>
  <c r="G61" i="1"/>
  <c r="I61" i="1" s="1"/>
  <c r="J61" i="1" s="1"/>
  <c r="G77" i="1"/>
  <c r="I77" i="1" s="1"/>
  <c r="J77" i="1" s="1"/>
  <c r="G25" i="4"/>
  <c r="I25" i="4" s="1"/>
  <c r="J25" i="4" s="1"/>
  <c r="G58" i="4"/>
  <c r="P47" i="4"/>
  <c r="P60" i="4"/>
  <c r="G17" i="4"/>
  <c r="I17" i="4" s="1"/>
  <c r="J17" i="4" s="1"/>
  <c r="P55" i="4"/>
  <c r="U50" i="4"/>
  <c r="G38" i="4"/>
  <c r="I38" i="4" s="1"/>
  <c r="J38" i="4" s="1"/>
  <c r="Q57" i="4"/>
  <c r="G75" i="1"/>
  <c r="I75" i="1" s="1"/>
  <c r="J75" i="1" s="1"/>
  <c r="G68" i="4"/>
  <c r="I68" i="4" s="1"/>
  <c r="J68" i="4" s="1"/>
  <c r="G42" i="4"/>
  <c r="G68" i="1"/>
  <c r="I68" i="1" s="1"/>
  <c r="J68" i="1" s="1"/>
  <c r="G34" i="4"/>
  <c r="Q75" i="4"/>
  <c r="R75" i="4" s="1"/>
  <c r="S75" i="4" s="1"/>
  <c r="G35" i="4"/>
  <c r="G40" i="1"/>
  <c r="Q18" i="4"/>
  <c r="R18" i="4" s="1"/>
  <c r="S18" i="4" s="1"/>
  <c r="Q53" i="4"/>
  <c r="R53" i="4" s="1"/>
  <c r="S53" i="4" s="1"/>
  <c r="G29" i="4"/>
  <c r="G59" i="4"/>
  <c r="G63" i="4"/>
  <c r="G80" i="4"/>
  <c r="I80" i="4" s="1"/>
  <c r="J80" i="4" s="1"/>
  <c r="Q45" i="4"/>
  <c r="R45" i="4" s="1"/>
  <c r="S45" i="4" s="1"/>
  <c r="G39" i="4"/>
  <c r="I39" i="4" s="1"/>
  <c r="J39" i="4" s="1"/>
  <c r="P70" i="4"/>
  <c r="U70" i="4"/>
  <c r="U30" i="4"/>
  <c r="P30" i="4"/>
  <c r="P56" i="4"/>
  <c r="R56" i="4" s="1"/>
  <c r="S56" i="4" s="1"/>
  <c r="U51" i="4"/>
  <c r="P51" i="4"/>
  <c r="U36" i="4"/>
  <c r="P36" i="4"/>
  <c r="U48" i="4"/>
  <c r="P48" i="4"/>
  <c r="R32" i="4"/>
  <c r="S32" i="4" s="1"/>
  <c r="Q21" i="4"/>
  <c r="R21" i="4" s="1"/>
  <c r="S21" i="4" s="1"/>
  <c r="Q66" i="4"/>
  <c r="G70" i="4"/>
  <c r="I70" i="4" s="1"/>
  <c r="J70" i="4" s="1"/>
  <c r="Q77" i="4"/>
  <c r="Q62" i="4"/>
  <c r="R62" i="4" s="1"/>
  <c r="S62" i="4" s="1"/>
  <c r="Q72" i="4"/>
  <c r="R72" i="4" s="1"/>
  <c r="S72" i="4" s="1"/>
  <c r="Q49" i="4"/>
  <c r="R49" i="4" s="1"/>
  <c r="S49" i="4" s="1"/>
  <c r="Q22" i="4"/>
  <c r="R22" i="4" s="1"/>
  <c r="S22" i="4" s="1"/>
  <c r="Q71" i="4"/>
  <c r="R71" i="4" s="1"/>
  <c r="S71" i="4" s="1"/>
  <c r="Q41" i="4"/>
  <c r="R41" i="4" s="1"/>
  <c r="S41" i="4" s="1"/>
  <c r="Q60" i="4"/>
  <c r="Q76" i="4"/>
  <c r="R76" i="4" s="1"/>
  <c r="S76" i="4" s="1"/>
  <c r="Q26" i="4"/>
  <c r="R26" i="4" s="1"/>
  <c r="S26" i="4" s="1"/>
  <c r="Q67" i="4"/>
  <c r="R67" i="4" s="1"/>
  <c r="S67" i="4" s="1"/>
  <c r="Q37" i="4"/>
  <c r="Q43" i="4"/>
  <c r="R43" i="4" s="1"/>
  <c r="S43" i="4" s="1"/>
  <c r="Q40" i="4"/>
  <c r="R40" i="4" s="1"/>
  <c r="S40" i="4" s="1"/>
  <c r="Q51" i="4"/>
  <c r="Q19" i="4"/>
  <c r="R19" i="4" s="1"/>
  <c r="S19" i="4" s="1"/>
  <c r="Q48" i="4"/>
  <c r="P44" i="4"/>
  <c r="U44" i="4"/>
  <c r="U63" i="4"/>
  <c r="P63" i="4"/>
  <c r="U33" i="4" l="1"/>
  <c r="U78" i="4"/>
  <c r="R81" i="4"/>
  <c r="S81" i="4" s="1"/>
  <c r="U46" i="4"/>
  <c r="R57" i="4"/>
  <c r="S57" i="4" s="1"/>
  <c r="P64" i="4"/>
  <c r="R64" i="4" s="1"/>
  <c r="S64" i="4" s="1"/>
  <c r="U66" i="4"/>
  <c r="I33" i="4"/>
  <c r="J33" i="4" s="1"/>
  <c r="U64" i="4"/>
  <c r="R61" i="4"/>
  <c r="S61" i="4" s="1"/>
  <c r="U56" i="4"/>
  <c r="P78" i="4"/>
  <c r="R78" i="4" s="1"/>
  <c r="S78" i="4" s="1"/>
  <c r="P28" i="4"/>
  <c r="R28" i="4" s="1"/>
  <c r="S28" i="4" s="1"/>
  <c r="I28" i="4"/>
  <c r="J28" i="4" s="1"/>
  <c r="R37" i="4"/>
  <c r="S37" i="4" s="1"/>
  <c r="R27" i="4"/>
  <c r="S27" i="4" s="1"/>
  <c r="P46" i="4"/>
  <c r="R46" i="4" s="1"/>
  <c r="S46" i="4" s="1"/>
  <c r="I40" i="1"/>
  <c r="J40" i="1" s="1"/>
  <c r="R44" i="4"/>
  <c r="S44" i="4" s="1"/>
  <c r="R55" i="4"/>
  <c r="S55" i="4" s="1"/>
  <c r="R30" i="4"/>
  <c r="S30" i="4" s="1"/>
  <c r="R36" i="4"/>
  <c r="S36" i="4" s="1"/>
  <c r="R47" i="4"/>
  <c r="S47" i="4" s="1"/>
  <c r="Q59" i="4"/>
  <c r="R59" i="4" s="1"/>
  <c r="S59" i="4" s="1"/>
  <c r="I59" i="4"/>
  <c r="J59" i="4" s="1"/>
  <c r="Q34" i="4"/>
  <c r="R34" i="4" s="1"/>
  <c r="S34" i="4" s="1"/>
  <c r="I34" i="4"/>
  <c r="J34" i="4" s="1"/>
  <c r="Q58" i="4"/>
  <c r="R58" i="4" s="1"/>
  <c r="S58" i="4" s="1"/>
  <c r="I58" i="4"/>
  <c r="J58" i="4" s="1"/>
  <c r="Q29" i="4"/>
  <c r="R29" i="4" s="1"/>
  <c r="I29" i="4"/>
  <c r="J29" i="4" s="1"/>
  <c r="Q63" i="4"/>
  <c r="R63" i="4" s="1"/>
  <c r="S63" i="4" s="1"/>
  <c r="I63" i="4"/>
  <c r="J63" i="4" s="1"/>
  <c r="Q35" i="4"/>
  <c r="R35" i="4" s="1"/>
  <c r="S35" i="4" s="1"/>
  <c r="I35" i="4"/>
  <c r="J35" i="4" s="1"/>
  <c r="Q42" i="4"/>
  <c r="R42" i="4" s="1"/>
  <c r="S42" i="4" s="1"/>
  <c r="I42" i="4"/>
  <c r="J42" i="4" s="1"/>
  <c r="R77" i="4"/>
  <c r="S77" i="4" s="1"/>
  <c r="R60" i="4"/>
  <c r="S60" i="4" s="1"/>
  <c r="Q25" i="4"/>
  <c r="R25" i="4" s="1"/>
  <c r="S25" i="4" s="1"/>
  <c r="R66" i="4"/>
  <c r="S66" i="4" s="1"/>
  <c r="Q38" i="4"/>
  <c r="R38" i="4" s="1"/>
  <c r="S38" i="4" s="1"/>
  <c r="Q17" i="4"/>
  <c r="R17" i="4" s="1"/>
  <c r="S17" i="4" s="1"/>
  <c r="Q68" i="4"/>
  <c r="R68" i="4" s="1"/>
  <c r="S68" i="4" s="1"/>
  <c r="R51" i="4"/>
  <c r="S51" i="4" s="1"/>
  <c r="Q80" i="4"/>
  <c r="R80" i="4" s="1"/>
  <c r="S80" i="4" s="1"/>
  <c r="Q39" i="4"/>
  <c r="R39" i="4" s="1"/>
  <c r="S39" i="4" s="1"/>
  <c r="Q70" i="4"/>
  <c r="R70" i="4" s="1"/>
  <c r="S70" i="4" s="1"/>
  <c r="R48" i="4"/>
  <c r="S48" i="4" s="1"/>
  <c r="R33" i="4"/>
  <c r="S33" i="4" s="1"/>
  <c r="P84" i="4" l="1"/>
  <c r="Q84" i="4"/>
  <c r="S29" i="4"/>
  <c r="R84" i="4"/>
  <c r="S84" i="4" l="1"/>
</calcChain>
</file>

<file path=xl/sharedStrings.xml><?xml version="1.0" encoding="utf-8"?>
<sst xmlns="http://schemas.openxmlformats.org/spreadsheetml/2006/main" count="895" uniqueCount="279">
  <si>
    <t>County</t>
  </si>
  <si>
    <t>RUX</t>
  </si>
  <si>
    <t>RUL</t>
  </si>
  <si>
    <t>RVX</t>
  </si>
  <si>
    <t>RVL</t>
  </si>
  <si>
    <t>RHX</t>
  </si>
  <si>
    <t>RHL</t>
  </si>
  <si>
    <t>RMX</t>
  </si>
  <si>
    <t>RML</t>
  </si>
  <si>
    <t>RLX</t>
  </si>
  <si>
    <t>RUC</t>
  </si>
  <si>
    <t>RUB</t>
  </si>
  <si>
    <t>RUA</t>
  </si>
  <si>
    <t>RVC</t>
  </si>
  <si>
    <t>RVB</t>
  </si>
  <si>
    <t>RVA</t>
  </si>
  <si>
    <t>RHC</t>
  </si>
  <si>
    <t>RHB</t>
  </si>
  <si>
    <t>RHA</t>
  </si>
  <si>
    <t>RMC</t>
  </si>
  <si>
    <t>RMB</t>
  </si>
  <si>
    <t>RMA</t>
  </si>
  <si>
    <t>RLB</t>
  </si>
  <si>
    <t>RLA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</si>
  <si>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</si>
  <si>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</si>
  <si>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</si>
  <si>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</si>
  <si>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</si>
  <si>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</si>
  <si>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</si>
  <si>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</si>
  <si>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</si>
  <si>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</si>
  <si>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</si>
  <si>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</si>
  <si>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</si>
  <si>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</si>
  <si>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</si>
  <si>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</si>
  <si>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</si>
  <si>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</si>
  <si>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</si>
  <si>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</si>
  <si>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UNADJUSTED FEDERAL RATE</t>
  </si>
  <si>
    <t>FEDERAL UNADJUSTED RATES</t>
  </si>
  <si>
    <t>LABOR ADJUSTED RATES</t>
  </si>
  <si>
    <t>Nursing Index</t>
  </si>
  <si>
    <t>Therapy Index</t>
  </si>
  <si>
    <t>Nursing Component</t>
  </si>
  <si>
    <t>Therapy Component</t>
  </si>
  <si>
    <t>Therapy Non-Case Mix Component</t>
  </si>
  <si>
    <t>Non-Case Mix Component</t>
  </si>
  <si>
    <t>Total Rate</t>
  </si>
  <si>
    <t>Nursing Component as a % of total</t>
  </si>
  <si>
    <t>Total Federal Rate</t>
  </si>
  <si>
    <t>Labor Related</t>
  </si>
  <si>
    <t>WAGE Index</t>
  </si>
  <si>
    <t>Adjusted Labor Component</t>
  </si>
  <si>
    <t>Non-Labor Related</t>
  </si>
  <si>
    <t>Total Adjusted Rate</t>
  </si>
  <si>
    <t>Wage Index</t>
  </si>
  <si>
    <t>Facility Name</t>
  </si>
  <si>
    <t>Provider #</t>
  </si>
  <si>
    <t xml:space="preserve">CBSA # </t>
  </si>
  <si>
    <t>99-9999</t>
  </si>
  <si>
    <t>URBAN FACILITY</t>
  </si>
  <si>
    <t>Labor &amp; Non-Labor Components</t>
  </si>
  <si>
    <t>CURRENT YEAR URBAN</t>
  </si>
  <si>
    <t>Chg in WI</t>
  </si>
  <si>
    <t>% Chg in WI</t>
  </si>
  <si>
    <t>Chg In Nat'l Avg</t>
  </si>
  <si>
    <t>These need to change</t>
  </si>
  <si>
    <t>ES3</t>
  </si>
  <si>
    <t>ES2</t>
  </si>
  <si>
    <t>ES1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</si>
  <si>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</si>
  <si>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</si>
  <si>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</si>
  <si>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</si>
  <si>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</si>
  <si>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</si>
  <si>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</si>
  <si>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</si>
  <si>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</si>
  <si>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</si>
  <si>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</si>
  <si>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</si>
  <si>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LC1</t>
  </si>
  <si>
    <t>LC2</t>
  </si>
  <si>
    <t>LB2</t>
  </si>
  <si>
    <t>LB1</t>
  </si>
  <si>
    <t>CE2</t>
  </si>
  <si>
    <t>CE1</t>
  </si>
  <si>
    <t>CD2</t>
  </si>
  <si>
    <t>CD1</t>
  </si>
  <si>
    <t>RUG-IV</t>
  </si>
  <si>
    <t>Special</t>
  </si>
  <si>
    <t>High</t>
  </si>
  <si>
    <t>Low</t>
  </si>
  <si>
    <t>Clinically</t>
  </si>
  <si>
    <t>Complex</t>
  </si>
  <si>
    <t>Impaired</t>
  </si>
  <si>
    <t>Behavioral</t>
  </si>
  <si>
    <t>Reduced</t>
  </si>
  <si>
    <t>Phyiscal</t>
  </si>
  <si>
    <t>Function</t>
  </si>
  <si>
    <t>(1) Note - SE3, 2 &amp; l, FY10 are the same as FY 11 ES3, 2 &amp; 1.  Move FY10 SE3, 2 &amp; 1 up to match up with FY ES3, 2, 1</t>
  </si>
  <si>
    <t>(2)  SSC, B &amp; A - "Special Care" 3 categories from FY 10 has been replaced by 16 categories "Special Care".  High _ HE2 &amp; 1, HD2 &amp; 1, HC2 &amp; 1, HB2 &amp; 1 And "Special Care Low" = LE2&amp;1, LD2 &amp; 1, LC2 &amp; 1 &amp; LB2 &amp; 1.  Action:  move SSC, B &amp; A up from the 16 new categories</t>
  </si>
  <si>
    <t>(3) Impaired Cognition IB &amp; IA has been eliminated.  Action Move IB2 &amp; 1 &amp; IA2 &amp; 1 up above BB2</t>
  </si>
  <si>
    <t>Rehab</t>
  </si>
  <si>
    <t>&amp;</t>
  </si>
  <si>
    <t>Extensive</t>
  </si>
  <si>
    <t>Only</t>
  </si>
  <si>
    <t>Imapred</t>
  </si>
  <si>
    <t>Physical</t>
  </si>
  <si>
    <t>IMPACT ANALYSIS</t>
  </si>
  <si>
    <t>Difference</t>
  </si>
  <si>
    <t>% Difference</t>
  </si>
  <si>
    <t>TOTALS</t>
  </si>
  <si>
    <t>AXIOM HEALTHCARE GROUP</t>
  </si>
  <si>
    <t>RUG-IV - URBAN</t>
  </si>
  <si>
    <t>KERN</t>
  </si>
  <si>
    <t>BUTTE</t>
  </si>
  <si>
    <t>IMPERIAL</t>
  </si>
  <si>
    <t>FRESNO</t>
  </si>
  <si>
    <t>KINGS</t>
  </si>
  <si>
    <t>LOS ANGELES</t>
  </si>
  <si>
    <t>MADERA</t>
  </si>
  <si>
    <t>MERCED</t>
  </si>
  <si>
    <t>STANISLAUS</t>
  </si>
  <si>
    <t>NAPA</t>
  </si>
  <si>
    <t>ALAMEDA</t>
  </si>
  <si>
    <t>VENTURA</t>
  </si>
  <si>
    <t>SHASTA</t>
  </si>
  <si>
    <t>RIVERSIDE</t>
  </si>
  <si>
    <t>EL DORADO</t>
  </si>
  <si>
    <t>MONTEREY</t>
  </si>
  <si>
    <t>SAN DIEGO</t>
  </si>
  <si>
    <t>MARIN</t>
  </si>
  <si>
    <t>SAN BENITO</t>
  </si>
  <si>
    <t>San Luis Obispo</t>
  </si>
  <si>
    <t>ORANGE</t>
  </si>
  <si>
    <t>Santa Barbara</t>
  </si>
  <si>
    <t>SANTA CRUZ</t>
  </si>
  <si>
    <t>SONOMA</t>
  </si>
  <si>
    <t>SAN JOAQUIN</t>
  </si>
  <si>
    <t>SOLANO</t>
  </si>
  <si>
    <t>TULARE</t>
  </si>
  <si>
    <t>Contra Costa</t>
  </si>
  <si>
    <t>Placer</t>
  </si>
  <si>
    <t>Sacramento</t>
  </si>
  <si>
    <t>San Bernardino</t>
  </si>
  <si>
    <t>San Francisco</t>
  </si>
  <si>
    <t>San Mateo</t>
  </si>
  <si>
    <t>Santa Clara</t>
  </si>
  <si>
    <t>Sutter</t>
  </si>
  <si>
    <t>Yolo</t>
  </si>
  <si>
    <t>YUBA</t>
  </si>
  <si>
    <t>County Name</t>
  </si>
  <si>
    <t>CBSA #</t>
  </si>
  <si>
    <t>Wage Index CY</t>
  </si>
  <si>
    <t>Wage Index PY</t>
  </si>
  <si>
    <t>Medicare Part-A Days by RUG IV Category</t>
  </si>
  <si>
    <t>Questions Call 714-594-5720 Or 714-323-5968 Or Email MikeL@AXIOMHC.COM</t>
  </si>
  <si>
    <t>FY 14
RUG-IV Category</t>
  </si>
  <si>
    <t>NIAGARA COUNTY, NY</t>
  </si>
  <si>
    <t>ORLEANS COUNTY, NY</t>
  </si>
  <si>
    <t>ERIE COUNTY, NY</t>
  </si>
  <si>
    <t>FY 14 
RUG-IV Category</t>
  </si>
  <si>
    <t xml:space="preserve">THERAPY </t>
  </si>
  <si>
    <t>CLARK COUNTY, NV</t>
  </si>
  <si>
    <t>PIMA COUNTY, AZ</t>
  </si>
  <si>
    <t>YAVAPAI COUNTY, AZ</t>
  </si>
  <si>
    <t>HIV %</t>
  </si>
  <si>
    <t>CBSA # Changed FY15</t>
  </si>
  <si>
    <t>41884 -</t>
  </si>
  <si>
    <t>42044 -</t>
  </si>
  <si>
    <t>42060 -</t>
  </si>
  <si>
    <t>Honolulu County, Hawaii</t>
  </si>
  <si>
    <t>Current - FY 16</t>
  </si>
  <si>
    <t>FREDERICK, MD</t>
  </si>
  <si>
    <t>CURRENT FY 16 Rates Effective      10-1-15 Through    09-30-16</t>
  </si>
  <si>
    <t>Current - FY 17</t>
  </si>
  <si>
    <t>FEDERAL RATES EFFECTIVE 10/1/16 THROUGH 9/30/17</t>
  </si>
  <si>
    <t>BENTON COUNTY, IA</t>
  </si>
  <si>
    <t>THERAPY Labor Related (.68800)</t>
  </si>
  <si>
    <t>THERAPY Non-Labor Related (.31200)</t>
  </si>
  <si>
    <t>Birmingham-Hoover, AL</t>
  </si>
  <si>
    <t>TEST FACILITY</t>
  </si>
  <si>
    <t>Total Therapy Component</t>
  </si>
  <si>
    <t>Current - FY 18</t>
  </si>
  <si>
    <r>
      <t xml:space="preserve">Effective 10-1-16 - 9-30-17 (Fed </t>
    </r>
    <r>
      <rPr>
        <b/>
        <sz val="11"/>
        <color rgb="FFFF0000"/>
        <rFont val="Arial"/>
        <family val="2"/>
      </rPr>
      <t xml:space="preserve">Reg 2014 </t>
    </r>
    <r>
      <rPr>
        <b/>
        <sz val="11"/>
        <rFont val="Arial"/>
        <family val="2"/>
      </rPr>
      <t>TABLE 4)</t>
    </r>
  </si>
  <si>
    <t>FEDERAL RATES EFFECTIVE 10/1/17 THROUGH 9/30/18</t>
  </si>
  <si>
    <t>Prior Year - FY 17</t>
  </si>
  <si>
    <t>FY 18
RUG-IV Category</t>
  </si>
  <si>
    <t>CURRENT FY 18  Rates Effective      10-1-17 Through    09-30-18</t>
  </si>
  <si>
    <t>PRIOR FY17 Prior Year  /  
FY 17 Rates</t>
  </si>
  <si>
    <t>CURRENT FY 18 Total FY 18 Reimbursement</t>
  </si>
  <si>
    <t>Prior FY 17 Total FY17 Reimbursement</t>
  </si>
  <si>
    <t>CURRENT FY18 Rates Effective      10-1-17 Through    09-30-18</t>
  </si>
  <si>
    <t>Difference between 
FY 18 &amp;
 FY 17 Rates</t>
  </si>
  <si>
    <t>Whatcom County, Washington</t>
  </si>
  <si>
    <t>Kitsap County, Washington</t>
  </si>
  <si>
    <t>Benton County, Washington</t>
  </si>
  <si>
    <t>Franklin County, Washington</t>
  </si>
  <si>
    <t>Asotin County, Washington</t>
  </si>
  <si>
    <t>Cowlitz County, Washington</t>
  </si>
  <si>
    <t>Skagit County, Washington</t>
  </si>
  <si>
    <t>Thurston County, Washington</t>
  </si>
  <si>
    <t>King County, Washington</t>
  </si>
  <si>
    <t>Snohomish County, Washington</t>
  </si>
  <si>
    <t>Pend Oreille County, Washington</t>
  </si>
  <si>
    <t>Spokane County, Washington</t>
  </si>
  <si>
    <t>Stevens County, Washington</t>
  </si>
  <si>
    <t>Pierce County, Washington</t>
  </si>
  <si>
    <t>Columbia County, Washington</t>
  </si>
  <si>
    <t>Walla Walla County, Washington</t>
  </si>
  <si>
    <t>Chelan County, Washington</t>
  </si>
  <si>
    <t>Douglas County, Washington</t>
  </si>
  <si>
    <t>Yakima County, Washington</t>
  </si>
  <si>
    <t>Prior Year CBSA - 38900</t>
  </si>
  <si>
    <r>
      <t>Labor Related (</t>
    </r>
    <r>
      <rPr>
        <b/>
        <sz val="11"/>
        <color indexed="10"/>
        <rFont val="Arial"/>
        <family val="2"/>
      </rPr>
      <t>.70800</t>
    </r>
    <r>
      <rPr>
        <b/>
        <sz val="11"/>
        <rFont val="Arial"/>
        <family val="2"/>
      </rPr>
      <t>)</t>
    </r>
  </si>
  <si>
    <r>
      <t>Non-Labor Related (</t>
    </r>
    <r>
      <rPr>
        <b/>
        <sz val="11"/>
        <color indexed="10"/>
        <rFont val="Arial"/>
        <family val="2"/>
      </rPr>
      <t>.29200</t>
    </r>
    <r>
      <rPr>
        <b/>
        <sz val="11"/>
        <rFont val="Arial"/>
        <family val="2"/>
      </rPr>
      <t>)</t>
    </r>
  </si>
  <si>
    <t>FY 18 
RUG-IV Category</t>
  </si>
  <si>
    <r>
      <t>Labor Related (</t>
    </r>
    <r>
      <rPr>
        <b/>
        <sz val="11"/>
        <color indexed="10"/>
        <rFont val="Arial"/>
        <family val="2"/>
      </rPr>
      <t>.68800</t>
    </r>
    <r>
      <rPr>
        <b/>
        <sz val="11"/>
        <rFont val="Arial"/>
        <family val="2"/>
      </rPr>
      <t>)</t>
    </r>
  </si>
  <si>
    <r>
      <t>Non-Labor Related (</t>
    </r>
    <r>
      <rPr>
        <b/>
        <sz val="11"/>
        <color indexed="10"/>
        <rFont val="Arial"/>
        <family val="2"/>
      </rPr>
      <t>.31200</t>
    </r>
    <r>
      <rPr>
        <b/>
        <sz val="11"/>
        <rFont val="Arial"/>
        <family val="2"/>
      </rPr>
      <t>)</t>
    </r>
  </si>
  <si>
    <t>Difference between FY 17 &amp;
 FY 18 Rates</t>
  </si>
  <si>
    <t>THERAPY Labor Related (.70800)</t>
  </si>
  <si>
    <t>THERAPY Non-Labor Related (.29200)</t>
  </si>
  <si>
    <t>FY 2018 RUG IV URBAN PPS RATES</t>
  </si>
  <si>
    <r>
      <t xml:space="preserve">Effective 10-1-17 - 9-30-18 </t>
    </r>
    <r>
      <rPr>
        <b/>
        <sz val="10"/>
        <color indexed="10"/>
        <rFont val="Arial"/>
        <family val="2"/>
      </rPr>
      <t>(Fed Reg CN Oct 4, 2017 TABLE)</t>
    </r>
  </si>
  <si>
    <t>Adams County, Colorado</t>
  </si>
  <si>
    <t>Arapahoe County, Colorado</t>
  </si>
  <si>
    <t>Boulder County, Colorado</t>
  </si>
  <si>
    <t>Broomfield County, Colorado</t>
  </si>
  <si>
    <t>Clear Creek County, Colorado</t>
  </si>
  <si>
    <t>Denver County, Colorado</t>
  </si>
  <si>
    <t>Douglas County, Colorado</t>
  </si>
  <si>
    <t>El Paso County, Colorado</t>
  </si>
  <si>
    <t>Elbert County, Colorado</t>
  </si>
  <si>
    <t>Gilpin County, Colorado</t>
  </si>
  <si>
    <t>Jefferson County, Colorado</t>
  </si>
  <si>
    <t>Larimer County, Colorado</t>
  </si>
  <si>
    <t>Mesa County, Colorado</t>
  </si>
  <si>
    <t>Park County, Colorado</t>
  </si>
  <si>
    <t>Pueblo County, Colorado</t>
  </si>
  <si>
    <t>Teller County, Colorado</t>
  </si>
  <si>
    <t>Weld County, Colorado</t>
  </si>
  <si>
    <t>Carbon County, Montana</t>
  </si>
  <si>
    <t>Cascade County, Montana</t>
  </si>
  <si>
    <t>Golden Valley County, Montana</t>
  </si>
  <si>
    <t>Missoula County, Montana</t>
  </si>
  <si>
    <t>Yellowstone County, Montana</t>
  </si>
  <si>
    <t>Brown County, Wisconsin</t>
  </si>
  <si>
    <t>Calumet County, Wisconsin</t>
  </si>
  <si>
    <t>Chippewa County, Wisconsin</t>
  </si>
  <si>
    <t>Columbia County, Wisconsin</t>
  </si>
  <si>
    <t>Dane County, Wisconsin</t>
  </si>
  <si>
    <t>Douglas County, Wisconsin</t>
  </si>
  <si>
    <t>Eau Claire County, Wisconsin</t>
  </si>
  <si>
    <t>Fond Du Lac County, Wisconsin</t>
  </si>
  <si>
    <t>Green County, Wisconsin</t>
  </si>
  <si>
    <t>Iowa County, Wisconsin</t>
  </si>
  <si>
    <t>Kenosha County, Wisconsin</t>
  </si>
  <si>
    <t>Kewaunee County, Wisconsin</t>
  </si>
  <si>
    <t>Marathon County, Wisconsin</t>
  </si>
  <si>
    <t>Milwaukee County, Wisconsin</t>
  </si>
  <si>
    <t>Oconto County, Wisconsin</t>
  </si>
  <si>
    <t>Outagamie County, Wisconsin</t>
  </si>
  <si>
    <t>Ozaukee County, Wisconsin</t>
  </si>
  <si>
    <t>Pierce County, Wisconsin</t>
  </si>
  <si>
    <t>Racine County, Wisconsin</t>
  </si>
  <si>
    <t>Rock County, Wisconsin</t>
  </si>
  <si>
    <t>Sheboygan County, Wisconsin</t>
  </si>
  <si>
    <t>St. Croix County, Wisconsin</t>
  </si>
  <si>
    <t>Washington County, Wisconsin</t>
  </si>
  <si>
    <t>Waukesha County, Wisconsin</t>
  </si>
  <si>
    <t>Winnebago County, Wisconsin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</si>
</sst>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0.0000"/>
    <numFmt numFmtId="166" formatCode="0.00000"/>
    <numFmt numFmtId="167" formatCode="&quot;$&quot;#,##0.00"/>
    <numFmt numFmtId="168" formatCode="#,##0.0000"/>
  </numFmts>
  <fonts count="2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1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2" fontId="2" fillId="0" borderId="0" xfId="0" applyNumberFormat="1" applyFont="1" applyFill="1"/>
    <xf numFmtId="0" fontId="0" fillId="0" borderId="0" xfId="0" applyFill="1" applyAlignment="1">
      <alignment horizontal="center"/>
    </xf>
    <xf numFmtId="44" fontId="0" fillId="0" borderId="0" xfId="0" applyNumberFormat="1"/>
    <xf numFmtId="10" fontId="1" fillId="0" borderId="0" xfId="64" applyNumberFormat="1"/>
    <xf numFmtId="2" fontId="0" fillId="0" borderId="0" xfId="0" applyNumberFormat="1"/>
    <xf numFmtId="0" fontId="0" fillId="0" borderId="0" xfId="0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Continuous"/>
    </xf>
    <xf numFmtId="0" fontId="7" fillId="0" borderId="0" xfId="0" applyFont="1" applyAlignment="1">
      <alignment horizontal="left"/>
    </xf>
    <xf numFmtId="2" fontId="7" fillId="0" borderId="1" xfId="0" applyNumberFormat="1" applyFont="1" applyBorder="1" applyAlignment="1"/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0" fontId="0" fillId="0" borderId="0" xfId="0" applyBorder="1"/>
    <xf numFmtId="165" fontId="0" fillId="0" borderId="0" xfId="0" applyNumberFormat="1" applyBorder="1"/>
    <xf numFmtId="4" fontId="9" fillId="0" borderId="1" xfId="0" applyNumberFormat="1" applyFont="1" applyBorder="1" applyAlignment="1">
      <alignment horizontal="centerContinuous"/>
    </xf>
    <xf numFmtId="4" fontId="10" fillId="0" borderId="2" xfId="0" applyNumberFormat="1" applyFont="1" applyBorder="1" applyAlignment="1">
      <alignment horizontal="centerContinuous"/>
    </xf>
    <xf numFmtId="4" fontId="10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2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2" fontId="12" fillId="0" borderId="0" xfId="0" applyNumberFormat="1" applyFont="1"/>
    <xf numFmtId="0" fontId="12" fillId="0" borderId="0" xfId="0" applyFont="1"/>
    <xf numFmtId="2" fontId="4" fillId="0" borderId="8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/>
    </xf>
    <xf numFmtId="2" fontId="5" fillId="0" borderId="0" xfId="0" applyNumberFormat="1" applyFont="1"/>
    <xf numFmtId="2" fontId="3" fillId="0" borderId="6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 wrapText="1"/>
    </xf>
    <xf numFmtId="2" fontId="0" fillId="0" borderId="9" xfId="0" quotePrefix="1" applyNumberFormat="1" applyBorder="1" applyAlignment="1">
      <alignment horizontal="centerContinuous"/>
    </xf>
    <xf numFmtId="2" fontId="0" fillId="0" borderId="10" xfId="0" quotePrefix="1" applyNumberFormat="1" applyBorder="1" applyAlignment="1">
      <alignment horizontal="centerContinuous"/>
    </xf>
    <xf numFmtId="2" fontId="4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quotePrefix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7" fontId="3" fillId="0" borderId="12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164" fontId="15" fillId="0" borderId="0" xfId="0" applyNumberFormat="1" applyFont="1" applyBorder="1" applyAlignment="1">
      <alignment horizontal="centerContinuous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wrapText="1"/>
    </xf>
    <xf numFmtId="164" fontId="15" fillId="0" borderId="0" xfId="0" applyNumberFormat="1" applyFont="1"/>
    <xf numFmtId="0" fontId="15" fillId="0" borderId="0" xfId="0" applyFont="1"/>
    <xf numFmtId="10" fontId="16" fillId="0" borderId="6" xfId="64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vertical="center" wrapText="1"/>
    </xf>
    <xf numFmtId="2" fontId="11" fillId="0" borderId="6" xfId="0" applyNumberFormat="1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1" applyFont="1" applyFill="1"/>
    <xf numFmtId="0" fontId="13" fillId="0" borderId="8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44" fontId="7" fillId="0" borderId="0" xfId="1" applyFont="1" applyFill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Border="1"/>
    <xf numFmtId="0" fontId="13" fillId="0" borderId="18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3" xfId="0" applyFont="1" applyFill="1" applyBorder="1"/>
    <xf numFmtId="0" fontId="4" fillId="0" borderId="8" xfId="0" applyFont="1" applyBorder="1"/>
    <xf numFmtId="1" fontId="2" fillId="3" borderId="8" xfId="0" applyNumberFormat="1" applyFont="1" applyFill="1" applyBorder="1" applyAlignment="1">
      <alignment horizontal="left"/>
    </xf>
    <xf numFmtId="0" fontId="18" fillId="0" borderId="8" xfId="0" applyFont="1" applyBorder="1"/>
    <xf numFmtId="1" fontId="2" fillId="3" borderId="1" xfId="0" applyNumberFormat="1" applyFont="1" applyFill="1" applyBorder="1" applyAlignment="1">
      <alignment horizontal="left"/>
    </xf>
    <xf numFmtId="0" fontId="3" fillId="3" borderId="3" xfId="0" applyFont="1" applyFill="1" applyBorder="1"/>
    <xf numFmtId="0" fontId="13" fillId="0" borderId="8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165" fontId="2" fillId="3" borderId="8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8" xfId="0" applyFont="1" applyFill="1" applyBorder="1"/>
    <xf numFmtId="0" fontId="4" fillId="3" borderId="8" xfId="0" applyFont="1" applyFill="1" applyBorder="1"/>
    <xf numFmtId="165" fontId="7" fillId="0" borderId="19" xfId="0" quotePrefix="1" applyNumberFormat="1" applyFont="1" applyBorder="1" applyAlignment="1">
      <alignment horizontal="center" wrapText="1"/>
    </xf>
    <xf numFmtId="165" fontId="7" fillId="0" borderId="6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65" fontId="7" fillId="0" borderId="0" xfId="0" applyNumberFormat="1" applyFont="1"/>
    <xf numFmtId="166" fontId="0" fillId="0" borderId="0" xfId="0" applyNumberFormat="1"/>
    <xf numFmtId="2" fontId="18" fillId="0" borderId="0" xfId="0" applyNumberFormat="1" applyFont="1" applyBorder="1" applyAlignment="1">
      <alignment horizontal="left"/>
    </xf>
    <xf numFmtId="0" fontId="19" fillId="0" borderId="8" xfId="0" applyFont="1" applyBorder="1"/>
    <xf numFmtId="2" fontId="8" fillId="4" borderId="8" xfId="0" applyNumberFormat="1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166" fontId="0" fillId="4" borderId="8" xfId="0" applyNumberForma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10" fontId="0" fillId="0" borderId="0" xfId="0" applyNumberFormat="1"/>
    <xf numFmtId="10" fontId="4" fillId="0" borderId="8" xfId="0" applyNumberFormat="1" applyFont="1" applyBorder="1" applyAlignment="1">
      <alignment horizontal="center" wrapText="1"/>
    </xf>
    <xf numFmtId="10" fontId="1" fillId="5" borderId="0" xfId="64" applyNumberFormat="1" applyFill="1"/>
    <xf numFmtId="10" fontId="0" fillId="5" borderId="0" xfId="0" applyNumberFormat="1" applyFill="1"/>
    <xf numFmtId="2" fontId="4" fillId="0" borderId="1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wrapText="1"/>
    </xf>
    <xf numFmtId="2" fontId="25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wrapText="1"/>
    </xf>
    <xf numFmtId="2" fontId="5" fillId="0" borderId="6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2" fontId="5" fillId="0" borderId="6" xfId="0" applyNumberFormat="1" applyFont="1" applyBorder="1"/>
    <xf numFmtId="0" fontId="0" fillId="0" borderId="6" xfId="0" applyBorder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0" fontId="0" fillId="0" borderId="0" xfId="0" applyNumberFormat="1" applyAlignment="1">
      <alignment horizont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 vertical="center" wrapText="1"/>
    </xf>
    <xf numFmtId="2" fontId="3" fillId="0" borderId="24" xfId="0" applyNumberFormat="1" applyFont="1" applyBorder="1" applyAlignment="1">
      <alignment vertical="center" wrapText="1"/>
    </xf>
    <xf numFmtId="2" fontId="3" fillId="2" borderId="24" xfId="0" applyNumberFormat="1" applyFont="1" applyFill="1" applyBorder="1" applyAlignment="1">
      <alignment vertical="center"/>
    </xf>
    <xf numFmtId="2" fontId="3" fillId="0" borderId="25" xfId="0" applyNumberFormat="1" applyFont="1" applyBorder="1" applyAlignment="1">
      <alignment vertical="center" wrapText="1"/>
    </xf>
    <xf numFmtId="10" fontId="16" fillId="0" borderId="24" xfId="64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vertical="center" wrapText="1"/>
    </xf>
    <xf numFmtId="2" fontId="11" fillId="0" borderId="24" xfId="0" applyNumberFormat="1" applyFont="1" applyFill="1" applyBorder="1" applyAlignment="1">
      <alignment vertical="center" wrapText="1"/>
    </xf>
    <xf numFmtId="2" fontId="3" fillId="0" borderId="24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7" fontId="3" fillId="0" borderId="25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wrapText="1"/>
    </xf>
    <xf numFmtId="2" fontId="5" fillId="0" borderId="7" xfId="0" applyNumberFormat="1" applyFont="1" applyFill="1" applyBorder="1" applyAlignment="1">
      <alignment wrapText="1"/>
    </xf>
    <xf numFmtId="0" fontId="0" fillId="0" borderId="4" xfId="0" applyBorder="1"/>
    <xf numFmtId="10" fontId="16" fillId="0" borderId="7" xfId="64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25" fillId="0" borderId="27" xfId="0" applyNumberFormat="1" applyFont="1" applyBorder="1" applyAlignment="1">
      <alignment horizontal="center" vertical="center"/>
    </xf>
    <xf numFmtId="2" fontId="5" fillId="0" borderId="24" xfId="0" applyNumberFormat="1" applyFont="1" applyBorder="1"/>
    <xf numFmtId="0" fontId="0" fillId="0" borderId="24" xfId="0" applyBorder="1"/>
    <xf numFmtId="2" fontId="5" fillId="0" borderId="7" xfId="0" applyNumberFormat="1" applyFont="1" applyBorder="1"/>
    <xf numFmtId="0" fontId="0" fillId="0" borderId="7" xfId="0" applyBorder="1"/>
    <xf numFmtId="2" fontId="25" fillId="0" borderId="2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44" fontId="4" fillId="0" borderId="4" xfId="1" applyFont="1" applyFill="1" applyBorder="1"/>
    <xf numFmtId="0" fontId="0" fillId="0" borderId="4" xfId="0" applyFill="1" applyBorder="1"/>
    <xf numFmtId="44" fontId="7" fillId="0" borderId="4" xfId="1" applyFont="1" applyFill="1" applyBorder="1"/>
    <xf numFmtId="44" fontId="0" fillId="0" borderId="4" xfId="0" applyNumberFormat="1" applyBorder="1"/>
    <xf numFmtId="10" fontId="1" fillId="0" borderId="4" xfId="64" applyNumberFormat="1" applyBorder="1"/>
    <xf numFmtId="10" fontId="0" fillId="5" borderId="4" xfId="0" applyNumberFormat="1" applyFill="1" applyBorder="1"/>
    <xf numFmtId="2" fontId="25" fillId="0" borderId="2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0" fontId="0" fillId="0" borderId="4" xfId="0" applyNumberFormat="1" applyBorder="1"/>
    <xf numFmtId="0" fontId="5" fillId="0" borderId="4" xfId="0" applyFont="1" applyBorder="1" applyAlignment="1">
      <alignment horizontal="center"/>
    </xf>
    <xf numFmtId="2" fontId="25" fillId="0" borderId="7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Fill="1" applyBorder="1"/>
    <xf numFmtId="10" fontId="5" fillId="5" borderId="4" xfId="0" applyNumberFormat="1" applyFont="1" applyFill="1" applyBorder="1"/>
    <xf numFmtId="2" fontId="4" fillId="0" borderId="24" xfId="0" applyNumberFormat="1" applyFont="1" applyBorder="1" applyAlignment="1">
      <alignment horizontal="center" vertical="center"/>
    </xf>
    <xf numFmtId="44" fontId="7" fillId="0" borderId="0" xfId="1" applyFont="1" applyFill="1" applyBorder="1"/>
    <xf numFmtId="0" fontId="25" fillId="0" borderId="0" xfId="0" applyFont="1"/>
    <xf numFmtId="37" fontId="0" fillId="0" borderId="0" xfId="0" applyNumberFormat="1" applyFill="1"/>
    <xf numFmtId="37" fontId="21" fillId="0" borderId="0" xfId="0" applyNumberFormat="1" applyFont="1" applyFill="1" applyAlignment="1">
      <alignment horizontal="left"/>
    </xf>
    <xf numFmtId="3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37" fontId="4" fillId="6" borderId="8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2" fontId="14" fillId="0" borderId="29" xfId="0" applyNumberFormat="1" applyFont="1" applyBorder="1" applyAlignment="1">
      <alignment horizontal="center" wrapText="1"/>
    </xf>
    <xf numFmtId="2" fontId="0" fillId="0" borderId="30" xfId="0" applyNumberForma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2" fontId="5" fillId="0" borderId="24" xfId="0" applyNumberFormat="1" applyFont="1" applyFill="1" applyBorder="1" applyAlignment="1">
      <alignment wrapText="1"/>
    </xf>
    <xf numFmtId="0" fontId="22" fillId="0" borderId="0" xfId="0" applyFont="1"/>
    <xf numFmtId="10" fontId="22" fillId="0" borderId="0" xfId="0" applyNumberFormat="1" applyFont="1"/>
    <xf numFmtId="37" fontId="22" fillId="0" borderId="0" xfId="0" applyNumberFormat="1" applyFont="1" applyFill="1"/>
    <xf numFmtId="37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0" fontId="2" fillId="0" borderId="1" xfId="0" applyFont="1" applyFill="1" applyBorder="1"/>
    <xf numFmtId="0" fontId="3" fillId="0" borderId="2" xfId="0" applyFont="1" applyFill="1" applyBorder="1"/>
    <xf numFmtId="0" fontId="2" fillId="0" borderId="3" xfId="0" applyFont="1" applyFill="1" applyBorder="1"/>
    <xf numFmtId="165" fontId="2" fillId="0" borderId="8" xfId="0" applyNumberFormat="1" applyFont="1" applyFill="1" applyBorder="1" applyAlignment="1">
      <alignment horizontal="left"/>
    </xf>
    <xf numFmtId="0" fontId="4" fillId="0" borderId="8" xfId="0" applyFont="1" applyFill="1" applyBorder="1"/>
    <xf numFmtId="1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0" fontId="0" fillId="0" borderId="31" xfId="0" applyBorder="1"/>
    <xf numFmtId="0" fontId="0" fillId="0" borderId="8" xfId="0" applyBorder="1"/>
    <xf numFmtId="0" fontId="5" fillId="0" borderId="32" xfId="0" applyFont="1" applyBorder="1"/>
    <xf numFmtId="0" fontId="0" fillId="0" borderId="8" xfId="0" applyFill="1" applyBorder="1"/>
    <xf numFmtId="0" fontId="4" fillId="0" borderId="33" xfId="0" applyFont="1" applyBorder="1"/>
    <xf numFmtId="0" fontId="0" fillId="0" borderId="5" xfId="0" applyBorder="1"/>
    <xf numFmtId="0" fontId="3" fillId="0" borderId="5" xfId="0" applyFont="1" applyBorder="1"/>
    <xf numFmtId="0" fontId="2" fillId="3" borderId="18" xfId="0" applyFont="1" applyFill="1" applyBorder="1"/>
    <xf numFmtId="37" fontId="4" fillId="0" borderId="8" xfId="0" applyNumberFormat="1" applyFont="1" applyBorder="1" applyAlignment="1">
      <alignment horizontal="center" wrapText="1"/>
    </xf>
    <xf numFmtId="0" fontId="5" fillId="0" borderId="8" xfId="0" applyFont="1" applyBorder="1"/>
    <xf numFmtId="0" fontId="5" fillId="0" borderId="1" xfId="0" applyFont="1" applyBorder="1"/>
    <xf numFmtId="0" fontId="0" fillId="6" borderId="31" xfId="0" applyFill="1" applyBorder="1"/>
    <xf numFmtId="0" fontId="0" fillId="6" borderId="8" xfId="0" applyFill="1" applyBorder="1"/>
    <xf numFmtId="165" fontId="0" fillId="6" borderId="8" xfId="0" applyNumberFormat="1" applyFill="1" applyBorder="1"/>
    <xf numFmtId="0" fontId="5" fillId="0" borderId="0" xfId="4" applyAlignment="1">
      <alignment horizontal="center"/>
    </xf>
    <xf numFmtId="0" fontId="4" fillId="0" borderId="1" xfId="4" applyFont="1" applyBorder="1"/>
    <xf numFmtId="0" fontId="2" fillId="3" borderId="1" xfId="4" applyFont="1" applyFill="1" applyBorder="1"/>
    <xf numFmtId="0" fontId="3" fillId="3" borderId="2" xfId="4" applyFont="1" applyFill="1" applyBorder="1"/>
    <xf numFmtId="0" fontId="2" fillId="3" borderId="3" xfId="4" applyFont="1" applyFill="1" applyBorder="1"/>
    <xf numFmtId="0" fontId="5" fillId="0" borderId="0" xfId="4"/>
    <xf numFmtId="0" fontId="15" fillId="0" borderId="0" xfId="4" applyFont="1"/>
    <xf numFmtId="0" fontId="3" fillId="0" borderId="2" xfId="4" applyFont="1" applyBorder="1"/>
    <xf numFmtId="0" fontId="3" fillId="0" borderId="3" xfId="4" applyFont="1" applyFill="1" applyBorder="1"/>
    <xf numFmtId="0" fontId="3" fillId="0" borderId="0" xfId="4" applyFont="1" applyFill="1"/>
    <xf numFmtId="0" fontId="3" fillId="0" borderId="5" xfId="4" applyFont="1" applyBorder="1"/>
    <xf numFmtId="0" fontId="5" fillId="0" borderId="3" xfId="4" applyBorder="1"/>
    <xf numFmtId="0" fontId="4" fillId="3" borderId="8" xfId="4" applyFont="1" applyFill="1" applyBorder="1"/>
    <xf numFmtId="0" fontId="3" fillId="0" borderId="3" xfId="4" applyFont="1" applyBorder="1"/>
    <xf numFmtId="0" fontId="4" fillId="0" borderId="0" xfId="4" applyFont="1"/>
    <xf numFmtId="0" fontId="3" fillId="0" borderId="0" xfId="4" applyFont="1"/>
    <xf numFmtId="2" fontId="2" fillId="0" borderId="0" xfId="4" applyNumberFormat="1" applyFont="1" applyFill="1"/>
    <xf numFmtId="0" fontId="13" fillId="0" borderId="18" xfId="4" applyFont="1" applyFill="1" applyBorder="1" applyAlignment="1">
      <alignment horizontal="center"/>
    </xf>
    <xf numFmtId="0" fontId="13" fillId="0" borderId="0" xfId="4" applyFont="1" applyFill="1" applyAlignment="1">
      <alignment horizontal="center"/>
    </xf>
    <xf numFmtId="0" fontId="13" fillId="0" borderId="8" xfId="4" applyFont="1" applyFill="1" applyBorder="1" applyAlignment="1">
      <alignment horizontal="left"/>
    </xf>
    <xf numFmtId="0" fontId="13" fillId="0" borderId="3" xfId="4" applyFont="1" applyFill="1" applyBorder="1" applyAlignment="1">
      <alignment horizontal="center"/>
    </xf>
    <xf numFmtId="0" fontId="4" fillId="0" borderId="8" xfId="4" applyFont="1" applyBorder="1"/>
    <xf numFmtId="1" fontId="2" fillId="3" borderId="8" xfId="4" applyNumberFormat="1" applyFont="1" applyFill="1" applyBorder="1" applyAlignment="1">
      <alignment horizontal="left"/>
    </xf>
    <xf numFmtId="2" fontId="5" fillId="0" borderId="0" xfId="4" applyNumberFormat="1"/>
    <xf numFmtId="164" fontId="15" fillId="0" borderId="0" xfId="4" applyNumberFormat="1" applyFont="1" applyBorder="1" applyAlignment="1">
      <alignment horizontal="centerContinuous"/>
    </xf>
    <xf numFmtId="0" fontId="18" fillId="0" borderId="8" xfId="4" applyFont="1" applyBorder="1"/>
    <xf numFmtId="1" fontId="2" fillId="3" borderId="1" xfId="4" applyNumberFormat="1" applyFont="1" applyFill="1" applyBorder="1" applyAlignment="1">
      <alignment horizontal="left"/>
    </xf>
    <xf numFmtId="0" fontId="3" fillId="3" borderId="3" xfId="4" applyFont="1" applyFill="1" applyBorder="1"/>
    <xf numFmtId="0" fontId="19" fillId="0" borderId="8" xfId="4" applyFont="1" applyBorder="1"/>
    <xf numFmtId="165" fontId="2" fillId="3" borderId="8" xfId="4" applyNumberFormat="1" applyFont="1" applyFill="1" applyBorder="1" applyAlignment="1">
      <alignment horizontal="left"/>
    </xf>
    <xf numFmtId="165" fontId="2" fillId="3" borderId="1" xfId="4" applyNumberFormat="1" applyFont="1" applyFill="1" applyBorder="1" applyAlignment="1">
      <alignment horizontal="left"/>
    </xf>
    <xf numFmtId="166" fontId="5" fillId="0" borderId="0" xfId="4" applyNumberFormat="1"/>
    <xf numFmtId="2" fontId="18" fillId="0" borderId="0" xfId="4" applyNumberFormat="1" applyFont="1" applyBorder="1" applyAlignment="1">
      <alignment horizontal="left"/>
    </xf>
    <xf numFmtId="2" fontId="6" fillId="0" borderId="0" xfId="4" applyNumberFormat="1" applyFont="1" applyBorder="1" applyAlignment="1">
      <alignment horizontal="center"/>
    </xf>
    <xf numFmtId="164" fontId="15" fillId="0" borderId="0" xfId="4" applyNumberFormat="1" applyFont="1" applyBorder="1" applyAlignment="1">
      <alignment horizontal="center"/>
    </xf>
    <xf numFmtId="2" fontId="5" fillId="0" borderId="0" xfId="4" applyNumberFormat="1" applyBorder="1" applyAlignment="1">
      <alignment horizontal="centerContinuous"/>
    </xf>
    <xf numFmtId="0" fontId="7" fillId="0" borderId="0" xfId="4" applyFont="1" applyAlignment="1">
      <alignment horizontal="left"/>
    </xf>
    <xf numFmtId="164" fontId="15" fillId="0" borderId="0" xfId="4" applyNumberFormat="1" applyFont="1" applyBorder="1" applyAlignment="1">
      <alignment horizontal="center" wrapText="1"/>
    </xf>
    <xf numFmtId="0" fontId="5" fillId="0" borderId="1" xfId="4" applyFont="1" applyBorder="1"/>
    <xf numFmtId="0" fontId="5" fillId="0" borderId="2" xfId="4" applyBorder="1"/>
    <xf numFmtId="2" fontId="7" fillId="0" borderId="1" xfId="4" applyNumberFormat="1" applyFont="1" applyBorder="1" applyAlignment="1"/>
    <xf numFmtId="2" fontId="7" fillId="0" borderId="2" xfId="4" applyNumberFormat="1" applyFont="1" applyBorder="1" applyAlignment="1"/>
    <xf numFmtId="2" fontId="7" fillId="0" borderId="3" xfId="4" applyNumberFormat="1" applyFont="1" applyBorder="1" applyAlignment="1"/>
    <xf numFmtId="164" fontId="16" fillId="0" borderId="0" xfId="4" applyNumberFormat="1" applyFont="1" applyBorder="1" applyAlignment="1">
      <alignment wrapText="1"/>
    </xf>
    <xf numFmtId="0" fontId="5" fillId="0" borderId="0" xfId="4" applyBorder="1"/>
    <xf numFmtId="165" fontId="5" fillId="0" borderId="0" xfId="4" applyNumberFormat="1" applyBorder="1"/>
    <xf numFmtId="0" fontId="5" fillId="0" borderId="1" xfId="4" applyBorder="1"/>
    <xf numFmtId="0" fontId="5" fillId="0" borderId="4" xfId="4" applyBorder="1" applyAlignment="1">
      <alignment horizontal="center"/>
    </xf>
    <xf numFmtId="0" fontId="5" fillId="0" borderId="5" xfId="4" applyBorder="1" applyAlignment="1">
      <alignment horizontal="center"/>
    </xf>
    <xf numFmtId="165" fontId="5" fillId="0" borderId="2" xfId="4" applyNumberFormat="1" applyBorder="1"/>
    <xf numFmtId="2" fontId="4" fillId="0" borderId="34" xfId="4" applyNumberFormat="1" applyFont="1" applyBorder="1" applyAlignment="1">
      <alignment horizontal="center" wrapText="1"/>
    </xf>
    <xf numFmtId="2" fontId="5" fillId="0" borderId="29" xfId="4" applyNumberFormat="1" applyBorder="1" applyAlignment="1">
      <alignment horizontal="center" wrapText="1"/>
    </xf>
    <xf numFmtId="2" fontId="14" fillId="0" borderId="29" xfId="4" applyNumberFormat="1" applyFont="1" applyBorder="1" applyAlignment="1">
      <alignment horizontal="center" wrapText="1"/>
    </xf>
    <xf numFmtId="2" fontId="5" fillId="0" borderId="30" xfId="4" applyNumberFormat="1" applyBorder="1" applyAlignment="1">
      <alignment horizontal="center" wrapText="1"/>
    </xf>
    <xf numFmtId="164" fontId="16" fillId="0" borderId="6" xfId="4" applyNumberFormat="1" applyFont="1" applyBorder="1" applyAlignment="1">
      <alignment horizontal="center" wrapText="1"/>
    </xf>
    <xf numFmtId="2" fontId="4" fillId="0" borderId="28" xfId="4" applyNumberFormat="1" applyFont="1" applyBorder="1" applyAlignment="1">
      <alignment horizontal="center" wrapText="1"/>
    </xf>
    <xf numFmtId="0" fontId="3" fillId="0" borderId="16" xfId="4" applyFont="1" applyBorder="1" applyAlignment="1">
      <alignment horizontal="center" wrapText="1"/>
    </xf>
    <xf numFmtId="0" fontId="3" fillId="0" borderId="14" xfId="4" applyFont="1" applyBorder="1" applyAlignment="1">
      <alignment horizontal="center" wrapText="1"/>
    </xf>
    <xf numFmtId="165" fontId="7" fillId="0" borderId="19" xfId="4" quotePrefix="1" applyNumberFormat="1" applyFont="1" applyBorder="1" applyAlignment="1">
      <alignment horizontal="center" wrapText="1"/>
    </xf>
    <xf numFmtId="0" fontId="3" fillId="0" borderId="14" xfId="4" quotePrefix="1" applyFont="1" applyBorder="1" applyAlignment="1">
      <alignment horizontal="center" wrapText="1"/>
    </xf>
    <xf numFmtId="0" fontId="3" fillId="0" borderId="17" xfId="4" applyFont="1" applyBorder="1" applyAlignment="1">
      <alignment horizontal="center" wrapText="1"/>
    </xf>
    <xf numFmtId="0" fontId="6" fillId="0" borderId="15" xfId="4" applyFont="1" applyBorder="1" applyAlignment="1">
      <alignment horizontal="center" wrapText="1"/>
    </xf>
    <xf numFmtId="0" fontId="5" fillId="0" borderId="0" xfId="4" applyFont="1" applyAlignment="1">
      <alignment horizontal="center"/>
    </xf>
    <xf numFmtId="2" fontId="4" fillId="0" borderId="23" xfId="4" applyNumberFormat="1" applyFont="1" applyBorder="1" applyAlignment="1">
      <alignment horizontal="center" wrapText="1"/>
    </xf>
    <xf numFmtId="2" fontId="3" fillId="0" borderId="25" xfId="4" applyNumberFormat="1" applyFont="1" applyBorder="1" applyAlignment="1">
      <alignment vertical="center" wrapText="1"/>
    </xf>
    <xf numFmtId="10" fontId="16" fillId="0" borderId="6" xfId="65" applyNumberFormat="1" applyFont="1" applyBorder="1" applyAlignment="1">
      <alignment horizontal="center" vertical="center" wrapText="1"/>
    </xf>
    <xf numFmtId="2" fontId="4" fillId="0" borderId="11" xfId="4" applyNumberFormat="1" applyFont="1" applyBorder="1" applyAlignment="1">
      <alignment horizontal="center" wrapText="1"/>
    </xf>
    <xf numFmtId="2" fontId="11" fillId="0" borderId="6" xfId="4" applyNumberFormat="1" applyFont="1" applyBorder="1" applyAlignment="1">
      <alignment vertical="center" wrapText="1"/>
    </xf>
    <xf numFmtId="2" fontId="11" fillId="0" borderId="6" xfId="4" applyNumberFormat="1" applyFont="1" applyFill="1" applyBorder="1" applyAlignment="1">
      <alignment vertical="center" wrapText="1"/>
    </xf>
    <xf numFmtId="2" fontId="3" fillId="0" borderId="6" xfId="4" applyNumberFormat="1" applyFont="1" applyBorder="1" applyAlignment="1">
      <alignment vertical="center"/>
    </xf>
    <xf numFmtId="165" fontId="7" fillId="0" borderId="6" xfId="4" applyNumberFormat="1" applyFont="1" applyBorder="1" applyAlignment="1">
      <alignment vertical="center"/>
    </xf>
    <xf numFmtId="167" fontId="3" fillId="0" borderId="12" xfId="4" applyNumberFormat="1" applyFont="1" applyBorder="1" applyAlignment="1">
      <alignment vertical="center" wrapText="1"/>
    </xf>
    <xf numFmtId="2" fontId="3" fillId="0" borderId="12" xfId="4" applyNumberFormat="1" applyFont="1" applyBorder="1" applyAlignment="1">
      <alignment vertical="center" wrapText="1"/>
    </xf>
    <xf numFmtId="2" fontId="4" fillId="0" borderId="21" xfId="4" applyNumberFormat="1" applyFont="1" applyBorder="1" applyAlignment="1">
      <alignment horizontal="center" wrapText="1"/>
    </xf>
    <xf numFmtId="2" fontId="3" fillId="0" borderId="13" xfId="4" applyNumberFormat="1" applyFont="1" applyBorder="1" applyAlignment="1">
      <alignment vertical="center" wrapText="1"/>
    </xf>
    <xf numFmtId="0" fontId="5" fillId="0" borderId="4" xfId="4" applyBorder="1"/>
    <xf numFmtId="10" fontId="16" fillId="0" borderId="7" xfId="65" applyNumberFormat="1" applyFont="1" applyBorder="1" applyAlignment="1">
      <alignment horizontal="center" vertical="center" wrapText="1"/>
    </xf>
    <xf numFmtId="2" fontId="11" fillId="0" borderId="7" xfId="4" applyNumberFormat="1" applyFont="1" applyBorder="1" applyAlignment="1">
      <alignment vertical="center" wrapText="1"/>
    </xf>
    <xf numFmtId="2" fontId="11" fillId="0" borderId="7" xfId="4" applyNumberFormat="1" applyFont="1" applyFill="1" applyBorder="1" applyAlignment="1">
      <alignment vertical="center" wrapText="1"/>
    </xf>
    <xf numFmtId="2" fontId="3" fillId="0" borderId="7" xfId="4" applyNumberFormat="1" applyFont="1" applyBorder="1" applyAlignment="1">
      <alignment vertical="center"/>
    </xf>
    <xf numFmtId="165" fontId="7" fillId="0" borderId="7" xfId="4" applyNumberFormat="1" applyFont="1" applyBorder="1" applyAlignment="1">
      <alignment vertical="center"/>
    </xf>
    <xf numFmtId="167" fontId="3" fillId="0" borderId="13" xfId="4" applyNumberFormat="1" applyFont="1" applyBorder="1" applyAlignment="1">
      <alignment vertical="center" wrapText="1"/>
    </xf>
    <xf numFmtId="2" fontId="4" fillId="0" borderId="23" xfId="4" applyNumberFormat="1" applyFont="1" applyBorder="1" applyAlignment="1">
      <alignment horizontal="center" vertical="center" wrapText="1"/>
    </xf>
    <xf numFmtId="10" fontId="16" fillId="0" borderId="24" xfId="65" applyNumberFormat="1" applyFont="1" applyBorder="1" applyAlignment="1">
      <alignment horizontal="center" vertical="center" wrapText="1"/>
    </xf>
    <xf numFmtId="2" fontId="11" fillId="0" borderId="24" xfId="4" applyNumberFormat="1" applyFont="1" applyBorder="1" applyAlignment="1">
      <alignment vertical="center" wrapText="1"/>
    </xf>
    <xf numFmtId="2" fontId="11" fillId="0" borderId="24" xfId="4" applyNumberFormat="1" applyFont="1" applyFill="1" applyBorder="1" applyAlignment="1">
      <alignment vertical="center" wrapText="1"/>
    </xf>
    <xf numFmtId="2" fontId="3" fillId="0" borderId="24" xfId="4" applyNumberFormat="1" applyFont="1" applyBorder="1" applyAlignment="1">
      <alignment vertical="center"/>
    </xf>
    <xf numFmtId="165" fontId="7" fillId="0" borderId="24" xfId="4" applyNumberFormat="1" applyFont="1" applyBorder="1" applyAlignment="1">
      <alignment vertical="center"/>
    </xf>
    <xf numFmtId="167" fontId="3" fillId="0" borderId="25" xfId="4" applyNumberFormat="1" applyFont="1" applyBorder="1" applyAlignment="1">
      <alignment vertical="center" wrapText="1"/>
    </xf>
    <xf numFmtId="2" fontId="4" fillId="0" borderId="11" xfId="4" applyNumberFormat="1" applyFont="1" applyBorder="1" applyAlignment="1">
      <alignment horizontal="center" vertical="center"/>
    </xf>
    <xf numFmtId="2" fontId="4" fillId="0" borderId="21" xfId="4" applyNumberFormat="1" applyFont="1" applyBorder="1" applyAlignment="1">
      <alignment horizontal="center" vertical="center"/>
    </xf>
    <xf numFmtId="2" fontId="25" fillId="0" borderId="26" xfId="4" applyNumberFormat="1" applyFont="1" applyBorder="1" applyAlignment="1">
      <alignment horizontal="center" vertical="center"/>
    </xf>
    <xf numFmtId="2" fontId="25" fillId="0" borderId="23" xfId="4" applyNumberFormat="1" applyFont="1" applyBorder="1" applyAlignment="1">
      <alignment horizontal="center" vertical="center"/>
    </xf>
    <xf numFmtId="2" fontId="25" fillId="0" borderId="22" xfId="4" applyNumberFormat="1" applyFont="1" applyBorder="1" applyAlignment="1">
      <alignment horizontal="center" vertical="center"/>
    </xf>
    <xf numFmtId="2" fontId="25" fillId="0" borderId="11" xfId="4" applyNumberFormat="1" applyFont="1" applyBorder="1" applyAlignment="1">
      <alignment horizontal="center" vertical="center"/>
    </xf>
    <xf numFmtId="2" fontId="25" fillId="0" borderId="27" xfId="4" applyNumberFormat="1" applyFont="1" applyBorder="1" applyAlignment="1">
      <alignment horizontal="center" vertical="center"/>
    </xf>
    <xf numFmtId="2" fontId="25" fillId="0" borderId="21" xfId="4" applyNumberFormat="1" applyFont="1" applyBorder="1" applyAlignment="1">
      <alignment horizontal="center" vertical="center"/>
    </xf>
    <xf numFmtId="2" fontId="4" fillId="0" borderId="23" xfId="4" applyNumberFormat="1" applyFont="1" applyBorder="1" applyAlignment="1">
      <alignment horizontal="center" vertical="center"/>
    </xf>
    <xf numFmtId="2" fontId="4" fillId="0" borderId="6" xfId="4" applyNumberFormat="1" applyFont="1" applyBorder="1" applyAlignment="1">
      <alignment horizontal="center" vertical="center"/>
    </xf>
    <xf numFmtId="2" fontId="5" fillId="0" borderId="0" xfId="4" applyNumberFormat="1" applyFont="1"/>
    <xf numFmtId="2" fontId="12" fillId="0" borderId="0" xfId="4" applyNumberFormat="1" applyFont="1"/>
    <xf numFmtId="164" fontId="15" fillId="0" borderId="0" xfId="4" applyNumberFormat="1" applyFont="1"/>
    <xf numFmtId="0" fontId="12" fillId="0" borderId="0" xfId="4" applyFont="1"/>
    <xf numFmtId="165" fontId="7" fillId="0" borderId="0" xfId="4" applyNumberFormat="1" applyFont="1"/>
    <xf numFmtId="49" fontId="2" fillId="3" borderId="18" xfId="4" applyNumberFormat="1" applyFont="1" applyFill="1" applyBorder="1"/>
    <xf numFmtId="49" fontId="2" fillId="3" borderId="8" xfId="4" applyNumberFormat="1" applyFont="1" applyFill="1" applyBorder="1"/>
    <xf numFmtId="168" fontId="2" fillId="3" borderId="1" xfId="0" applyNumberFormat="1" applyFont="1" applyFill="1" applyBorder="1"/>
    <xf numFmtId="168" fontId="4" fillId="0" borderId="1" xfId="0" applyNumberFormat="1" applyFont="1" applyBorder="1"/>
    <xf numFmtId="168" fontId="13" fillId="0" borderId="8" xfId="0" applyNumberFormat="1" applyFont="1" applyFill="1" applyBorder="1" applyAlignment="1">
      <alignment horizontal="left"/>
    </xf>
    <xf numFmtId="0" fontId="10" fillId="0" borderId="0" xfId="0" applyFont="1"/>
    <xf numFmtId="168" fontId="2" fillId="3" borderId="3" xfId="0" applyNumberFormat="1" applyFont="1" applyFill="1" applyBorder="1" applyAlignment="1">
      <alignment horizontal="left"/>
    </xf>
    <xf numFmtId="168" fontId="0" fillId="0" borderId="0" xfId="0" applyNumberFormat="1"/>
    <xf numFmtId="168" fontId="0" fillId="0" borderId="0" xfId="0" applyNumberFormat="1" applyBorder="1"/>
    <xf numFmtId="168" fontId="10" fillId="0" borderId="2" xfId="0" applyNumberFormat="1" applyFont="1" applyBorder="1" applyAlignment="1">
      <alignment horizontal="centerContinuous"/>
    </xf>
    <xf numFmtId="168" fontId="0" fillId="0" borderId="1" xfId="0" applyNumberFormat="1" applyBorder="1"/>
    <xf numFmtId="168" fontId="3" fillId="0" borderId="14" xfId="0" applyNumberFormat="1" applyFont="1" applyBorder="1" applyAlignment="1">
      <alignment horizontal="center" wrapText="1"/>
    </xf>
    <xf numFmtId="168" fontId="3" fillId="0" borderId="6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8" fontId="3" fillId="0" borderId="24" xfId="0" applyNumberFormat="1" applyFont="1" applyBorder="1" applyAlignment="1">
      <alignment vertical="center"/>
    </xf>
    <xf numFmtId="168" fontId="12" fillId="0" borderId="0" xfId="0" applyNumberFormat="1" applyFont="1"/>
    <xf numFmtId="44" fontId="4" fillId="0" borderId="6" xfId="2" applyFont="1" applyFill="1" applyBorder="1"/>
    <xf numFmtId="49" fontId="2" fillId="3" borderId="8" xfId="0" applyNumberFormat="1" applyFont="1" applyFill="1" applyBorder="1" applyAlignment="1">
      <alignment horizontal="center"/>
    </xf>
    <xf numFmtId="0" fontId="4" fillId="0" borderId="0" xfId="0" applyFont="1" applyBorder="1"/>
    <xf numFmtId="0" fontId="25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5" borderId="8" xfId="0" applyFill="1" applyBorder="1"/>
    <xf numFmtId="0" fontId="0" fillId="5" borderId="0" xfId="0" applyFill="1"/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37" fontId="0" fillId="6" borderId="6" xfId="0" applyNumberFormat="1" applyFill="1" applyBorder="1" applyProtection="1">
      <protection locked="0"/>
    </xf>
    <xf numFmtId="49" fontId="2" fillId="3" borderId="18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Protection="1">
      <protection locked="0"/>
    </xf>
    <xf numFmtId="2" fontId="1" fillId="0" borderId="20" xfId="0" quotePrefix="1" applyNumberFormat="1" applyFont="1" applyBorder="1" applyAlignment="1">
      <alignment horizontal="centerContinuous"/>
    </xf>
    <xf numFmtId="0" fontId="1" fillId="0" borderId="8" xfId="0" applyFont="1" applyBorder="1"/>
    <xf numFmtId="8" fontId="4" fillId="0" borderId="0" xfId="1" applyNumberFormat="1" applyFont="1" applyFill="1"/>
    <xf numFmtId="8" fontId="4" fillId="0" borderId="0" xfId="1" applyNumberFormat="1" applyFont="1" applyFill="1" applyBorder="1"/>
    <xf numFmtId="44" fontId="4" fillId="0" borderId="0" xfId="2" applyFont="1" applyFill="1" applyBorder="1"/>
    <xf numFmtId="44" fontId="0" fillId="0" borderId="0" xfId="1" applyFont="1"/>
    <xf numFmtId="2" fontId="3" fillId="6" borderId="6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horizontal="center" wrapText="1"/>
    </xf>
    <xf numFmtId="2" fontId="11" fillId="6" borderId="6" xfId="0" applyNumberFormat="1" applyFont="1" applyFill="1" applyBorder="1" applyAlignment="1">
      <alignment vertical="center" wrapText="1"/>
    </xf>
    <xf numFmtId="167" fontId="3" fillId="6" borderId="12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8" borderId="24" xfId="0" applyNumberFormat="1" applyFont="1" applyFill="1" applyBorder="1" applyAlignment="1">
      <alignment vertical="center" wrapText="1"/>
    </xf>
    <xf numFmtId="2" fontId="3" fillId="8" borderId="6" xfId="0" applyNumberFormat="1" applyFont="1" applyFill="1" applyBorder="1" applyAlignment="1">
      <alignment vertical="center" wrapText="1"/>
    </xf>
    <xf numFmtId="2" fontId="3" fillId="8" borderId="7" xfId="0" applyNumberFormat="1" applyFont="1" applyFill="1" applyBorder="1" applyAlignment="1">
      <alignment vertical="center" wrapText="1"/>
    </xf>
    <xf numFmtId="2" fontId="3" fillId="8" borderId="6" xfId="0" applyNumberFormat="1" applyFont="1" applyFill="1" applyBorder="1" applyAlignment="1">
      <alignment vertical="center"/>
    </xf>
    <xf numFmtId="2" fontId="3" fillId="8" borderId="7" xfId="0" applyNumberFormat="1" applyFont="1" applyFill="1" applyBorder="1" applyAlignment="1">
      <alignment vertical="center"/>
    </xf>
    <xf numFmtId="2" fontId="3" fillId="8" borderId="24" xfId="0" applyNumberFormat="1" applyFont="1" applyFill="1" applyBorder="1" applyAlignment="1">
      <alignment vertical="center"/>
    </xf>
    <xf numFmtId="2" fontId="5" fillId="0" borderId="24" xfId="0" applyNumberFormat="1" applyFont="1" applyFill="1" applyBorder="1"/>
    <xf numFmtId="0" fontId="0" fillId="0" borderId="24" xfId="0" applyFill="1" applyBorder="1"/>
    <xf numFmtId="2" fontId="5" fillId="0" borderId="6" xfId="0" applyNumberFormat="1" applyFont="1" applyFill="1" applyBorder="1"/>
    <xf numFmtId="0" fontId="0" fillId="0" borderId="6" xfId="0" applyFill="1" applyBorder="1"/>
    <xf numFmtId="2" fontId="5" fillId="0" borderId="7" xfId="0" applyNumberFormat="1" applyFont="1" applyFill="1" applyBorder="1"/>
    <xf numFmtId="0" fontId="0" fillId="0" borderId="7" xfId="0" applyFill="1" applyBorder="1"/>
    <xf numFmtId="2" fontId="3" fillId="9" borderId="6" xfId="0" applyNumberFormat="1" applyFont="1" applyFill="1" applyBorder="1" applyAlignment="1">
      <alignment vertical="center"/>
    </xf>
    <xf numFmtId="167" fontId="3" fillId="9" borderId="12" xfId="0" applyNumberFormat="1" applyFont="1" applyFill="1" applyBorder="1" applyAlignment="1">
      <alignment vertical="center" wrapText="1"/>
    </xf>
    <xf numFmtId="44" fontId="1" fillId="0" borderId="4" xfId="0" applyNumberFormat="1" applyFont="1" applyBorder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3" applyFont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6" borderId="1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25" fillId="5" borderId="35" xfId="0" applyFont="1" applyFill="1" applyBorder="1" applyAlignment="1">
      <alignment horizontal="left"/>
    </xf>
    <xf numFmtId="0" fontId="25" fillId="5" borderId="0" xfId="0" applyFont="1" applyFill="1" applyAlignment="1">
      <alignment horizontal="left"/>
    </xf>
    <xf numFmtId="2" fontId="4" fillId="7" borderId="0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4" xfId="4" applyFont="1" applyBorder="1" applyAlignment="1"/>
    <xf numFmtId="0" fontId="5" fillId="0" borderId="4" xfId="4" applyBorder="1" applyAlignment="1"/>
    <xf numFmtId="0" fontId="5" fillId="0" borderId="5" xfId="4" applyBorder="1" applyAlignment="1"/>
    <xf numFmtId="2" fontId="2" fillId="6" borderId="0" xfId="0" applyNumberFormat="1" applyFont="1" applyFill="1" applyBorder="1" applyAlignment="1">
      <alignment horizontal="left" wrapText="1"/>
    </xf>
    <xf numFmtId="0" fontId="4" fillId="0" borderId="2" xfId="4" applyFont="1" applyBorder="1" applyAlignment="1">
      <alignment horizontal="center"/>
    </xf>
  </cellXfs>
  <cellStyles count="66">
    <cellStyle name="Currency" xfId="1" builtinId="4"/>
    <cellStyle name="Currency 2" xfId="2"/>
    <cellStyle name="Hyperlink" xfId="3" builtinId="8"/>
    <cellStyle name="Normal" xfId="0" builtinId="0"/>
    <cellStyle name="Normal 10" xfId="4"/>
    <cellStyle name="Normal 12" xfId="5"/>
    <cellStyle name="Normal 13" xfId="6"/>
    <cellStyle name="Normal 15" xfId="7"/>
    <cellStyle name="Normal 16" xfId="8"/>
    <cellStyle name="Normal 18" xfId="9"/>
    <cellStyle name="Normal 19" xfId="10"/>
    <cellStyle name="Normal 2 2" xfId="11"/>
    <cellStyle name="Normal 21" xfId="12"/>
    <cellStyle name="Normal 22" xfId="13"/>
    <cellStyle name="Normal 24" xfId="14"/>
    <cellStyle name="Normal 25" xfId="15"/>
    <cellStyle name="Normal 27" xfId="16"/>
    <cellStyle name="Normal 28" xfId="17"/>
    <cellStyle name="Normal 30" xfId="18"/>
    <cellStyle name="Normal 31" xfId="19"/>
    <cellStyle name="Normal 33" xfId="20"/>
    <cellStyle name="Normal 34" xfId="21"/>
    <cellStyle name="Normal 39" xfId="22"/>
    <cellStyle name="Normal 4" xfId="23"/>
    <cellStyle name="Normal 40" xfId="24"/>
    <cellStyle name="Normal 42" xfId="25"/>
    <cellStyle name="Normal 43" xfId="26"/>
    <cellStyle name="Normal 45" xfId="27"/>
    <cellStyle name="Normal 46" xfId="28"/>
    <cellStyle name="Normal 48" xfId="29"/>
    <cellStyle name="Normal 49" xfId="30"/>
    <cellStyle name="Normal 5" xfId="31"/>
    <cellStyle name="Normal 51" xfId="32"/>
    <cellStyle name="Normal 52" xfId="33"/>
    <cellStyle name="Normal 57" xfId="34"/>
    <cellStyle name="Normal 58" xfId="35"/>
    <cellStyle name="Normal 6" xfId="36"/>
    <cellStyle name="Normal 60" xfId="37"/>
    <cellStyle name="Normal 61" xfId="38"/>
    <cellStyle name="Normal 63" xfId="39"/>
    <cellStyle name="Normal 64" xfId="40"/>
    <cellStyle name="Normal 66" xfId="41"/>
    <cellStyle name="Normal 67" xfId="42"/>
    <cellStyle name="Normal 69" xfId="43"/>
    <cellStyle name="Normal 70" xfId="44"/>
    <cellStyle name="Normal 72" xfId="45"/>
    <cellStyle name="Normal 73" xfId="46"/>
    <cellStyle name="Normal 75" xfId="47"/>
    <cellStyle name="Normal 76" xfId="48"/>
    <cellStyle name="Normal 78" xfId="49"/>
    <cellStyle name="Normal 79" xfId="50"/>
    <cellStyle name="Normal 8" xfId="51"/>
    <cellStyle name="Normal 81" xfId="52"/>
    <cellStyle name="Normal 82" xfId="53"/>
    <cellStyle name="Normal 84" xfId="54"/>
    <cellStyle name="Normal 85" xfId="55"/>
    <cellStyle name="Normal 87" xfId="56"/>
    <cellStyle name="Normal 88" xfId="57"/>
    <cellStyle name="Normal 9" xfId="58"/>
    <cellStyle name="Normal 90" xfId="59"/>
    <cellStyle name="Normal 91" xfId="60"/>
    <cellStyle name="Normal 93" xfId="61"/>
    <cellStyle name="Normal 94" xfId="62"/>
    <cellStyle name="Normal 95" xfId="63"/>
    <cellStyle name="Percent" xfId="64" builtinId="5"/>
    <cellStyle name="Percent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400050</xdr:colOff>
      <xdr:row>4</xdr:row>
      <xdr:rowOff>123825</xdr:rowOff>
    </xdr:to>
    <xdr:pic>
      <xdr:nvPicPr>
        <xdr:cNvPr id="2223" name="Picture 1" descr="axiom-logo-cl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42100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s/PPS%20RATES%20-%20PRIOR%20YEARS/PPS%20%20RATES%20-%20%20FY13%20-%20PRIOR%20%20YEAR/RUG-IV%20-%20URBAN%20-%20%20Axiom%20FY13%20PPS%20Rate%20Tool%20Kit%20-%20FR%208-2-12-u%20-%20REVISED%2010-17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Tool"/>
      <sheetName val="CBSA"/>
      <sheetName val="Summary &amp; PY Comparison"/>
      <sheetName val="Prior Year - FY12 - Table 4"/>
      <sheetName val="Current Year - FY13 - Table 4B"/>
    </sheetNames>
    <sheetDataSet>
      <sheetData sheetId="0">
        <row r="9">
          <cell r="E9" t="str">
            <v>TEST FACILITY</v>
          </cell>
        </row>
      </sheetData>
      <sheetData sheetId="1">
        <row r="2">
          <cell r="A2" t="str">
            <v>ALAMEDA</v>
          </cell>
        </row>
        <row r="3">
          <cell r="A3" t="str">
            <v>BUTTE</v>
          </cell>
        </row>
        <row r="4">
          <cell r="A4" t="str">
            <v>Contra Costa</v>
          </cell>
        </row>
        <row r="5">
          <cell r="A5" t="str">
            <v>EL DORADO</v>
          </cell>
        </row>
        <row r="6">
          <cell r="A6" t="str">
            <v>FRESNO</v>
          </cell>
        </row>
        <row r="7">
          <cell r="A7" t="str">
            <v>IMPERIAL</v>
          </cell>
        </row>
        <row r="8">
          <cell r="A8" t="str">
            <v>KERN</v>
          </cell>
        </row>
        <row r="9">
          <cell r="A9" t="str">
            <v>KINGS</v>
          </cell>
        </row>
        <row r="10">
          <cell r="A10" t="str">
            <v>LOS ANGELES</v>
          </cell>
        </row>
        <row r="11">
          <cell r="A11" t="str">
            <v>MADERA</v>
          </cell>
        </row>
        <row r="12">
          <cell r="A12" t="str">
            <v>MARIN</v>
          </cell>
        </row>
        <row r="13">
          <cell r="A13" t="str">
            <v>MERCED</v>
          </cell>
        </row>
        <row r="14">
          <cell r="A14" t="str">
            <v>MONTEREY</v>
          </cell>
        </row>
        <row r="15">
          <cell r="A15" t="str">
            <v>NAPA</v>
          </cell>
        </row>
        <row r="16">
          <cell r="A16" t="str">
            <v>ORANGE</v>
          </cell>
        </row>
        <row r="17">
          <cell r="A17" t="str">
            <v>Placer</v>
          </cell>
        </row>
        <row r="18">
          <cell r="A18" t="str">
            <v>RIVERSIDE</v>
          </cell>
        </row>
        <row r="19">
          <cell r="A19" t="str">
            <v>Sacramento</v>
          </cell>
        </row>
        <row r="20">
          <cell r="A20" t="str">
            <v>SAN BENITO</v>
          </cell>
        </row>
        <row r="21">
          <cell r="A21" t="str">
            <v>San Bernardino</v>
          </cell>
        </row>
        <row r="22">
          <cell r="A22" t="str">
            <v>SAN DIEGO</v>
          </cell>
        </row>
        <row r="23">
          <cell r="A23" t="str">
            <v>San Francisco</v>
          </cell>
        </row>
        <row r="24">
          <cell r="A24" t="str">
            <v>SAN JOAQUIN</v>
          </cell>
        </row>
        <row r="25">
          <cell r="A25" t="str">
            <v>San Luis Obispo</v>
          </cell>
        </row>
        <row r="26">
          <cell r="A26" t="str">
            <v>San Mateo</v>
          </cell>
        </row>
        <row r="27">
          <cell r="A27" t="str">
            <v>Santa Barbara</v>
          </cell>
        </row>
        <row r="28">
          <cell r="A28" t="str">
            <v>Santa Clara</v>
          </cell>
        </row>
        <row r="29">
          <cell r="A29" t="str">
            <v>SANTA CRUZ</v>
          </cell>
        </row>
        <row r="30">
          <cell r="A30" t="str">
            <v>SHASTA</v>
          </cell>
        </row>
        <row r="31">
          <cell r="A31" t="str">
            <v>SOLANO</v>
          </cell>
        </row>
        <row r="32">
          <cell r="A32" t="str">
            <v>SONOMA</v>
          </cell>
        </row>
        <row r="33">
          <cell r="A33" t="str">
            <v>STANISLAUS</v>
          </cell>
        </row>
        <row r="34">
          <cell r="A34" t="str">
            <v>Sutter</v>
          </cell>
        </row>
        <row r="35">
          <cell r="A35" t="str">
            <v>TULARE</v>
          </cell>
        </row>
        <row r="36">
          <cell r="A36" t="str">
            <v>VENTURA</v>
          </cell>
        </row>
        <row r="37">
          <cell r="A37" t="str">
            <v>Yolo</v>
          </cell>
        </row>
        <row r="38">
          <cell r="A38" t="str">
            <v>YUBA</v>
          </cell>
        </row>
        <row r="40">
          <cell r="A40" t="str">
            <v>NIAGARA COUNTY, NY</v>
          </cell>
        </row>
        <row r="41">
          <cell r="A41" t="str">
            <v>ERIE COUNTY, NY</v>
          </cell>
        </row>
        <row r="42">
          <cell r="A42" t="str">
            <v>ORLEANS COUNTY, NY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eL@Axiomhc.com?subject=PPS%20Rates%2020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Z84"/>
  <sheetViews>
    <sheetView tabSelected="1" zoomScaleNormal="100" workbookViewId="0">
      <pane ySplit="7" topLeftCell="A8" activePane="bottomLeft" state="frozen"/>
      <selection activeCell="I12" sqref="I12"/>
      <selection pane="bottomLeft" activeCell="P11" sqref="P11"/>
    </sheetView>
  </sheetViews>
  <sheetFormatPr defaultRowHeight="12.75" outlineLevelCol="1" x14ac:dyDescent="0.2"/>
  <cols>
    <col min="1" max="1" width="1.5703125" customWidth="1"/>
    <col min="2" max="2" width="9.42578125" bestFit="1" customWidth="1"/>
    <col min="3" max="3" width="13.42578125" customWidth="1"/>
    <col min="4" max="4" width="2.7109375" customWidth="1"/>
    <col min="5" max="5" width="14.7109375" customWidth="1"/>
    <col min="6" max="6" width="1.7109375" customWidth="1"/>
    <col min="7" max="7" width="14.7109375" customWidth="1"/>
    <col min="8" max="8" width="1.7109375" customWidth="1"/>
    <col min="9" max="9" width="14.7109375" customWidth="1"/>
    <col min="10" max="10" width="8.85546875" bestFit="1" customWidth="1"/>
    <col min="11" max="11" width="8.5703125" customWidth="1"/>
    <col min="12" max="12" width="11.42578125" style="100" hidden="1" customWidth="1"/>
    <col min="13" max="13" width="1.42578125" hidden="1" customWidth="1"/>
    <col min="14" max="14" width="4" hidden="1" customWidth="1"/>
    <col min="15" max="15" width="10.5703125" style="170" customWidth="1"/>
    <col min="16" max="17" width="15.85546875" style="172" customWidth="1"/>
    <col min="18" max="18" width="10.5703125" style="172" customWidth="1"/>
    <col min="19" max="19" width="10.5703125" style="173" customWidth="1"/>
    <col min="21" max="21" width="14.7109375" hidden="1" customWidth="1" outlineLevel="1"/>
    <col min="22" max="22" width="14.7109375" customWidth="1" collapsed="1"/>
    <col min="23" max="23" width="12" hidden="1" customWidth="1" outlineLevel="1" collapsed="1"/>
    <col min="24" max="24" width="16" hidden="1" customWidth="1" outlineLevel="1"/>
    <col min="25" max="25" width="9.140625" collapsed="1"/>
    <col min="26" max="26" width="10.28515625" style="346" bestFit="1" customWidth="1"/>
  </cols>
  <sheetData>
    <row r="1" spans="3:24" ht="15.75" x14ac:dyDescent="0.25"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3:24" ht="15.75" x14ac:dyDescent="0.25">
      <c r="E2" s="371" t="s">
        <v>120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3:24" ht="15.75" x14ac:dyDescent="0.25">
      <c r="E3" s="371" t="s">
        <v>230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3:24" ht="15.75" x14ac:dyDescent="0.25">
      <c r="E4" s="372" t="s">
        <v>164</v>
      </c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</row>
    <row r="5" spans="3:24" ht="15.75" x14ac:dyDescent="0.25"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3:24" ht="15.75" thickBot="1" x14ac:dyDescent="0.25">
      <c r="E6" s="182"/>
      <c r="F6" s="182"/>
      <c r="G6" s="182"/>
      <c r="H6" s="182"/>
      <c r="I6" s="182"/>
      <c r="J6" s="182"/>
      <c r="K6" s="182"/>
      <c r="L6" s="183"/>
      <c r="M6" s="182"/>
      <c r="N6" s="182"/>
      <c r="O6" s="184"/>
      <c r="P6" s="185"/>
      <c r="Q6" s="185"/>
      <c r="R6" s="185"/>
      <c r="S6" s="186"/>
      <c r="U6" s="182"/>
      <c r="V6" s="182"/>
    </row>
    <row r="7" spans="3:24" ht="18.75" thickBot="1" x14ac:dyDescent="0.3">
      <c r="C7" s="373" t="s">
        <v>121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</row>
    <row r="8" spans="3:24" ht="13.5" thickBot="1" x14ac:dyDescent="0.25"/>
    <row r="9" spans="3:24" ht="15.75" thickBot="1" x14ac:dyDescent="0.3">
      <c r="C9" s="70" t="s">
        <v>62</v>
      </c>
      <c r="D9" s="71"/>
      <c r="E9" s="376" t="s">
        <v>189</v>
      </c>
      <c r="F9" s="377"/>
      <c r="G9" s="377"/>
      <c r="H9" s="377"/>
      <c r="I9" s="378"/>
      <c r="J9" s="3"/>
    </row>
    <row r="10" spans="3:24" ht="15.75" thickBot="1" x14ac:dyDescent="0.3">
      <c r="C10" s="70" t="s">
        <v>63</v>
      </c>
      <c r="D10" s="73"/>
      <c r="E10" s="339" t="s">
        <v>65</v>
      </c>
      <c r="F10" s="2"/>
      <c r="G10" s="198" t="s">
        <v>0</v>
      </c>
      <c r="H10" s="199"/>
      <c r="I10" s="340" t="s">
        <v>132</v>
      </c>
      <c r="J10" s="3"/>
      <c r="U10" s="329" t="s">
        <v>174</v>
      </c>
    </row>
    <row r="11" spans="3:24" ht="15.75" thickBot="1" x14ac:dyDescent="0.3">
      <c r="C11" s="69"/>
      <c r="D11" s="1"/>
      <c r="E11" s="4"/>
      <c r="F11" s="2"/>
      <c r="G11" s="74" t="s">
        <v>191</v>
      </c>
      <c r="I11" s="36" t="s">
        <v>194</v>
      </c>
      <c r="J11" s="3"/>
      <c r="U11" s="4"/>
      <c r="V11" s="4"/>
    </row>
    <row r="12" spans="3:24" ht="27" thickBot="1" x14ac:dyDescent="0.3">
      <c r="D12" s="1"/>
      <c r="E12" s="77" t="s">
        <v>64</v>
      </c>
      <c r="F12" s="2"/>
      <c r="G12" s="192">
        <f>VLOOKUP($I$10,CBSA!$A$2:$D$125,2,FALSE)</f>
        <v>36084</v>
      </c>
      <c r="H12" s="3"/>
      <c r="I12" s="192">
        <f>VLOOKUP($I$10,CBSA!$A$2:$D$125,2,FALSE)</f>
        <v>36084</v>
      </c>
      <c r="J12" s="117" t="s">
        <v>69</v>
      </c>
      <c r="K12" s="116" t="s">
        <v>70</v>
      </c>
      <c r="U12" s="77">
        <v>1.28</v>
      </c>
      <c r="V12" s="330"/>
    </row>
    <row r="13" spans="3:24" ht="15.75" thickBot="1" x14ac:dyDescent="0.3">
      <c r="D13" s="1"/>
      <c r="E13" s="77" t="s">
        <v>61</v>
      </c>
      <c r="F13" s="2"/>
      <c r="G13" s="190">
        <f>IF(ISERROR(VLOOKUP($I$10,CBSA!$A$2:$D$125,3,FALSE)),"INVALID CBSA #",VLOOKUP($I$10,CBSA!$A$2:$D$125,3,FALSE))</f>
        <v>1.7250000000000001</v>
      </c>
      <c r="H13" s="3"/>
      <c r="I13" s="190">
        <f>IF(ISERROR(VLOOKUP($I$10,CBSA!$A$2:$D$125,3,FALSE)),"INVALID CBSA #",VLOOKUP($I$10,CBSA!$A$2:$D$125,4,FALSE))</f>
        <v>1.7894000000000001</v>
      </c>
      <c r="J13" s="118">
        <f>+G13-I13</f>
        <v>-6.4400000000000013E-2</v>
      </c>
      <c r="K13" s="119">
        <f>J13/I13</f>
        <v>-3.5989717223650387E-2</v>
      </c>
      <c r="U13" s="77"/>
      <c r="V13" s="330"/>
    </row>
    <row r="14" spans="3:24" ht="15" thickBot="1" x14ac:dyDescent="0.25">
      <c r="C14" s="69"/>
      <c r="D14" s="1"/>
      <c r="E14" s="2"/>
      <c r="F14" s="2"/>
      <c r="G14" s="2"/>
      <c r="I14" s="2"/>
      <c r="J14" s="3"/>
      <c r="O14" s="171" t="s">
        <v>116</v>
      </c>
      <c r="U14" s="2"/>
      <c r="V14" s="2"/>
    </row>
    <row r="15" spans="3:24" ht="64.5" thickBot="1" x14ac:dyDescent="0.25">
      <c r="C15" s="33" t="s">
        <v>195</v>
      </c>
      <c r="E15" s="66" t="s">
        <v>196</v>
      </c>
      <c r="F15" s="5"/>
      <c r="G15" s="67" t="s">
        <v>197</v>
      </c>
      <c r="I15" s="369" t="s">
        <v>227</v>
      </c>
      <c r="J15" s="370"/>
      <c r="L15" s="101" t="s">
        <v>71</v>
      </c>
      <c r="O15" s="175" t="s">
        <v>163</v>
      </c>
      <c r="P15" s="202" t="s">
        <v>198</v>
      </c>
      <c r="Q15" s="202" t="s">
        <v>199</v>
      </c>
      <c r="R15" s="202" t="s">
        <v>117</v>
      </c>
      <c r="S15" s="101" t="s">
        <v>118</v>
      </c>
      <c r="T15" s="331"/>
      <c r="U15" s="66" t="s">
        <v>182</v>
      </c>
      <c r="V15" s="332"/>
      <c r="W15" s="66" t="s">
        <v>190</v>
      </c>
      <c r="X15" s="332"/>
    </row>
    <row r="16" spans="3:24" ht="21.75" customHeight="1" x14ac:dyDescent="0.25">
      <c r="C16" s="34"/>
      <c r="E16" s="64"/>
      <c r="F16" s="5"/>
      <c r="G16" s="68"/>
      <c r="U16" s="64"/>
      <c r="V16" s="64"/>
    </row>
    <row r="17" spans="2:24" ht="15.75" customHeight="1" x14ac:dyDescent="0.2">
      <c r="B17" s="150" t="s">
        <v>110</v>
      </c>
      <c r="C17" s="108" t="s">
        <v>1</v>
      </c>
      <c r="E17" s="65">
        <f>+'Current Year - FY18 - Table 4'!U12</f>
        <v>1230.6199999999999</v>
      </c>
      <c r="F17" s="3"/>
      <c r="G17" s="168">
        <f>'Prior Year - FY17 - Table 4'!U12</f>
        <v>1241.2103200000001</v>
      </c>
      <c r="I17" s="6">
        <f>+E17-G17</f>
        <v>-10.590320000000247</v>
      </c>
      <c r="J17" s="7">
        <f>+I17/G17</f>
        <v>-8.5322526161402245E-3</v>
      </c>
      <c r="L17" s="102">
        <v>-9.4110718145965465E-3</v>
      </c>
      <c r="O17" s="338"/>
      <c r="P17" s="172">
        <f>+O17*E17</f>
        <v>0</v>
      </c>
      <c r="Q17" s="172">
        <f>+O17*G17</f>
        <v>0</v>
      </c>
      <c r="R17" s="172">
        <f>+P17-Q17</f>
        <v>0</v>
      </c>
      <c r="S17" s="173">
        <f>IFERROR(R17/Q17,0)</f>
        <v>0</v>
      </c>
      <c r="U17" s="65">
        <f>ROUND((E17*(1+U$12)),2)</f>
        <v>2805.81</v>
      </c>
      <c r="V17" s="343"/>
      <c r="W17" s="328">
        <f>+'Current Year - FY18 - Table 4'!AE12</f>
        <v>377.73612000000003</v>
      </c>
      <c r="X17" s="345"/>
    </row>
    <row r="18" spans="2:24" ht="15.75" customHeight="1" x14ac:dyDescent="0.2">
      <c r="B18" s="149" t="s">
        <v>111</v>
      </c>
      <c r="C18" s="108" t="s">
        <v>2</v>
      </c>
      <c r="E18" s="65">
        <f>+'Current Year - FY18 - Table 4'!U13</f>
        <v>1203.8</v>
      </c>
      <c r="F18" s="3"/>
      <c r="G18" s="168">
        <f>'Prior Year - FY17 - Table 4'!U13</f>
        <v>1214.1609599999999</v>
      </c>
      <c r="I18" s="6">
        <f t="shared" ref="I18:I81" si="0">+E18-G18</f>
        <v>-10.360959999999977</v>
      </c>
      <c r="J18" s="7">
        <f t="shared" ref="J18:J81" si="1">+I18/G18</f>
        <v>-8.5334320088828897E-3</v>
      </c>
      <c r="L18" s="103">
        <v>-2.5483066486798284E-3</v>
      </c>
      <c r="O18" s="338"/>
      <c r="P18" s="172">
        <f t="shared" ref="P18:P74" si="2">+O18*E18</f>
        <v>0</v>
      </c>
      <c r="Q18" s="172">
        <f t="shared" ref="Q18:Q74" si="3">+O18*G18</f>
        <v>0</v>
      </c>
      <c r="R18" s="172">
        <f t="shared" ref="R18:R74" si="4">+P18-Q18</f>
        <v>0</v>
      </c>
      <c r="S18" s="173">
        <f t="shared" ref="S18:S74" si="5">IFERROR(R18/Q18,0)</f>
        <v>0</v>
      </c>
      <c r="U18" s="65">
        <f>ROUND((E18*(1+U$12)),2)</f>
        <v>2744.66</v>
      </c>
      <c r="V18" s="343"/>
      <c r="W18" s="328">
        <f>+'Current Year - FY18 - Table 4'!AE13</f>
        <v>377.73612000000003</v>
      </c>
      <c r="X18" s="345"/>
    </row>
    <row r="19" spans="2:24" ht="15.75" customHeight="1" x14ac:dyDescent="0.2">
      <c r="B19" s="149" t="s">
        <v>112</v>
      </c>
      <c r="C19" s="108" t="s">
        <v>3</v>
      </c>
      <c r="E19" s="65">
        <f>+'Current Year - FY18 - Table 4'!U14</f>
        <v>1095.3399999999999</v>
      </c>
      <c r="F19" s="3"/>
      <c r="G19" s="168">
        <f>'Prior Year - FY17 - Table 4'!U14</f>
        <v>1104.7732800000001</v>
      </c>
      <c r="I19" s="6">
        <f t="shared" si="0"/>
        <v>-9.4332800000001953</v>
      </c>
      <c r="J19" s="7">
        <f t="shared" si="1"/>
        <v>-8.5386569088638665E-3</v>
      </c>
      <c r="L19" s="103">
        <v>-9.8557359146059127E-3</v>
      </c>
      <c r="O19" s="338"/>
      <c r="P19" s="172">
        <f t="shared" si="2"/>
        <v>0</v>
      </c>
      <c r="Q19" s="172">
        <f t="shared" si="3"/>
        <v>0</v>
      </c>
      <c r="R19" s="172">
        <f t="shared" si="4"/>
        <v>0</v>
      </c>
      <c r="S19" s="173">
        <f t="shared" si="5"/>
        <v>0</v>
      </c>
      <c r="U19" s="65">
        <f t="shared" ref="U19:U82" si="6">ROUND((E19*(1+U$12)),2)</f>
        <v>2497.38</v>
      </c>
      <c r="V19" s="343"/>
      <c r="W19" s="328">
        <f>+'Current Year - FY18 - Table 4'!AE14</f>
        <v>258.54820000000001</v>
      </c>
      <c r="X19" s="345"/>
    </row>
    <row r="20" spans="2:24" ht="15.75" customHeight="1" x14ac:dyDescent="0.2">
      <c r="B20" s="149"/>
      <c r="C20" s="108" t="s">
        <v>4</v>
      </c>
      <c r="E20" s="65">
        <f>+'Current Year - FY18 - Table 4'!U15</f>
        <v>982.71</v>
      </c>
      <c r="F20" s="3"/>
      <c r="G20" s="168">
        <f>'Prior Year - FY17 - Table 4'!U15</f>
        <v>991.16384000000005</v>
      </c>
      <c r="I20" s="6">
        <f t="shared" si="0"/>
        <v>-8.4538400000000138</v>
      </c>
      <c r="J20" s="7">
        <f t="shared" si="1"/>
        <v>-8.5292054237975558E-3</v>
      </c>
      <c r="L20" s="103">
        <v>-8.6877525114372051E-3</v>
      </c>
      <c r="M20" t="s">
        <v>72</v>
      </c>
      <c r="O20" s="338"/>
      <c r="P20" s="172">
        <f t="shared" si="2"/>
        <v>0</v>
      </c>
      <c r="Q20" s="172">
        <f t="shared" si="3"/>
        <v>0</v>
      </c>
      <c r="R20" s="172">
        <f t="shared" si="4"/>
        <v>0</v>
      </c>
      <c r="S20" s="173">
        <f t="shared" si="5"/>
        <v>0</v>
      </c>
      <c r="U20" s="65">
        <f t="shared" si="6"/>
        <v>2240.58</v>
      </c>
      <c r="V20" s="343"/>
      <c r="W20" s="328">
        <f>+'Current Year - FY18 - Table 4'!AE15</f>
        <v>258.54820000000001</v>
      </c>
      <c r="X20" s="345"/>
    </row>
    <row r="21" spans="2:24" ht="15.75" customHeight="1" x14ac:dyDescent="0.2">
      <c r="B21" s="149"/>
      <c r="C21" s="108" t="s">
        <v>5</v>
      </c>
      <c r="E21" s="65">
        <f>+'Current Year - FY18 - Table 4'!U16</f>
        <v>992.41</v>
      </c>
      <c r="F21" s="3"/>
      <c r="G21" s="168">
        <f>'Prior Year - FY17 - Table 4'!U16</f>
        <v>1000.9388</v>
      </c>
      <c r="I21" s="6">
        <f t="shared" si="0"/>
        <v>-8.5288000000000466</v>
      </c>
      <c r="J21" s="7">
        <f t="shared" si="1"/>
        <v>-8.5208006723288647E-3</v>
      </c>
      <c r="L21" s="103">
        <v>-1.1899015275763937E-2</v>
      </c>
      <c r="O21" s="338"/>
      <c r="P21" s="172">
        <f t="shared" si="2"/>
        <v>0</v>
      </c>
      <c r="Q21" s="172">
        <f t="shared" si="3"/>
        <v>0</v>
      </c>
      <c r="R21" s="172">
        <f t="shared" si="4"/>
        <v>0</v>
      </c>
      <c r="S21" s="173">
        <f t="shared" si="5"/>
        <v>0</v>
      </c>
      <c r="U21" s="65">
        <f t="shared" si="6"/>
        <v>2262.69</v>
      </c>
      <c r="V21" s="343"/>
      <c r="W21" s="328">
        <f>+'Current Year - FY18 - Table 4'!AE16</f>
        <v>171.70032</v>
      </c>
      <c r="X21" s="345"/>
    </row>
    <row r="22" spans="2:24" ht="15.75" customHeight="1" x14ac:dyDescent="0.2">
      <c r="B22" s="149"/>
      <c r="C22" s="108" t="s">
        <v>6</v>
      </c>
      <c r="E22" s="65">
        <f>+'Current Year - FY18 - Table 4'!U17</f>
        <v>885.13</v>
      </c>
      <c r="F22" s="3"/>
      <c r="G22" s="168">
        <f>'Prior Year - FY17 - Table 4'!U17</f>
        <v>892.74448000000007</v>
      </c>
      <c r="I22" s="6">
        <f t="shared" si="0"/>
        <v>-7.6144800000000714</v>
      </c>
      <c r="J22" s="7">
        <f t="shared" si="1"/>
        <v>-8.5292938467679703E-3</v>
      </c>
      <c r="L22" s="103">
        <v>-1.6527274723271607E-2</v>
      </c>
      <c r="O22" s="338"/>
      <c r="P22" s="172">
        <f t="shared" si="2"/>
        <v>0</v>
      </c>
      <c r="Q22" s="172">
        <f t="shared" si="3"/>
        <v>0</v>
      </c>
      <c r="R22" s="172">
        <f t="shared" si="4"/>
        <v>0</v>
      </c>
      <c r="S22" s="173">
        <f t="shared" si="5"/>
        <v>0</v>
      </c>
      <c r="U22" s="65">
        <f t="shared" si="6"/>
        <v>2018.1</v>
      </c>
      <c r="V22" s="343"/>
      <c r="W22" s="328">
        <f>+'Current Year - FY18 - Table 4'!AE17</f>
        <v>171.70032</v>
      </c>
      <c r="X22" s="345"/>
    </row>
    <row r="23" spans="2:24" ht="15.75" customHeight="1" x14ac:dyDescent="0.2">
      <c r="B23" s="149"/>
      <c r="C23" s="108" t="s">
        <v>7</v>
      </c>
      <c r="E23" s="65">
        <f>+'Current Year - FY18 - Table 4'!U18</f>
        <v>910.33999999999992</v>
      </c>
      <c r="F23" s="3"/>
      <c r="G23" s="168">
        <f>'Prior Year - FY17 - Table 4'!U18</f>
        <v>918.17624000000001</v>
      </c>
      <c r="I23" s="6">
        <f t="shared" si="0"/>
        <v>-7.8362400000000889</v>
      </c>
      <c r="J23" s="7">
        <f t="shared" si="1"/>
        <v>-8.5345706615105703E-3</v>
      </c>
      <c r="L23" s="103">
        <v>-2.1030989046189861E-2</v>
      </c>
      <c r="O23" s="338"/>
      <c r="P23" s="172">
        <f t="shared" si="2"/>
        <v>0</v>
      </c>
      <c r="Q23" s="172">
        <f t="shared" si="3"/>
        <v>0</v>
      </c>
      <c r="R23" s="172">
        <f t="shared" si="4"/>
        <v>0</v>
      </c>
      <c r="S23" s="173">
        <f t="shared" si="5"/>
        <v>0</v>
      </c>
      <c r="U23" s="65">
        <f t="shared" si="6"/>
        <v>2075.58</v>
      </c>
      <c r="V23" s="343"/>
      <c r="W23" s="328">
        <f>+'Current Year - FY18 - Table 4'!AE18</f>
        <v>111.09572</v>
      </c>
      <c r="X23" s="345"/>
    </row>
    <row r="24" spans="2:24" ht="15.75" customHeight="1" x14ac:dyDescent="0.2">
      <c r="B24" s="149"/>
      <c r="C24" s="108" t="s">
        <v>8</v>
      </c>
      <c r="E24" s="65">
        <f>+'Current Year - FY18 - Table 4'!U19</f>
        <v>835.25</v>
      </c>
      <c r="F24" s="3"/>
      <c r="G24" s="168">
        <f>'Prior Year - FY17 - Table 4'!U19</f>
        <v>842.44328000000007</v>
      </c>
      <c r="I24" s="6">
        <f t="shared" si="0"/>
        <v>-7.1932800000000725</v>
      </c>
      <c r="J24" s="7">
        <f t="shared" si="1"/>
        <v>-8.5385926516026948E-3</v>
      </c>
      <c r="L24" s="103">
        <v>-1.7606857071145593E-2</v>
      </c>
      <c r="O24" s="338"/>
      <c r="P24" s="172">
        <f t="shared" si="2"/>
        <v>0</v>
      </c>
      <c r="Q24" s="172">
        <f t="shared" si="3"/>
        <v>0</v>
      </c>
      <c r="R24" s="172">
        <f t="shared" si="4"/>
        <v>0</v>
      </c>
      <c r="S24" s="173">
        <f t="shared" si="5"/>
        <v>0</v>
      </c>
      <c r="U24" s="65">
        <f t="shared" si="6"/>
        <v>1904.37</v>
      </c>
      <c r="V24" s="343"/>
      <c r="W24" s="328">
        <f>+'Current Year - FY18 - Table 4'!AE19</f>
        <v>111.09572</v>
      </c>
      <c r="X24" s="345"/>
    </row>
    <row r="25" spans="2:24" ht="15.75" customHeight="1" thickBot="1" x14ac:dyDescent="0.25">
      <c r="B25" s="21"/>
      <c r="C25" s="152" t="s">
        <v>9</v>
      </c>
      <c r="D25" s="134"/>
      <c r="E25" s="153">
        <f>+'Current Year - FY18 - Table 4'!U20</f>
        <v>799.48</v>
      </c>
      <c r="F25" s="154"/>
      <c r="G25" s="155">
        <f>'Prior Year - FY17 - Table 4'!U20</f>
        <v>806.36872000000005</v>
      </c>
      <c r="H25" s="134"/>
      <c r="I25" s="156">
        <f t="shared" si="0"/>
        <v>-6.8887200000000348</v>
      </c>
      <c r="J25" s="157">
        <f t="shared" si="1"/>
        <v>-8.542890899835542E-3</v>
      </c>
      <c r="K25" s="134"/>
      <c r="L25" s="158">
        <v>-1.9924712235668333E-2</v>
      </c>
      <c r="O25" s="338"/>
      <c r="P25" s="172">
        <f t="shared" si="2"/>
        <v>0</v>
      </c>
      <c r="Q25" s="172">
        <f t="shared" si="3"/>
        <v>0</v>
      </c>
      <c r="R25" s="172">
        <f t="shared" si="4"/>
        <v>0</v>
      </c>
      <c r="S25" s="173">
        <f t="shared" si="5"/>
        <v>0</v>
      </c>
      <c r="U25" s="153">
        <f t="shared" si="6"/>
        <v>1822.81</v>
      </c>
      <c r="V25" s="344"/>
      <c r="W25" s="328">
        <f>+'Current Year - FY18 - Table 4'!AE20</f>
        <v>56.552040000000005</v>
      </c>
      <c r="X25" s="345"/>
    </row>
    <row r="26" spans="2:24" ht="15.75" customHeight="1" x14ac:dyDescent="0.2">
      <c r="B26" s="150" t="s">
        <v>110</v>
      </c>
      <c r="C26" s="151" t="s">
        <v>10</v>
      </c>
      <c r="E26" s="65">
        <f>+'Current Year - FY18 - Table 4'!U21</f>
        <v>932.94999999999993</v>
      </c>
      <c r="F26" s="3"/>
      <c r="G26" s="168">
        <f>'Prior Year - FY17 - Table 4'!U21</f>
        <v>940.98760000000004</v>
      </c>
      <c r="I26" s="6">
        <f t="shared" si="0"/>
        <v>-8.0376000000001113</v>
      </c>
      <c r="J26" s="7">
        <f t="shared" si="1"/>
        <v>-8.5416640984430723E-3</v>
      </c>
      <c r="L26" s="103">
        <v>-4.9136658832498045E-4</v>
      </c>
      <c r="O26" s="338"/>
      <c r="P26" s="172">
        <f t="shared" si="2"/>
        <v>0</v>
      </c>
      <c r="Q26" s="172">
        <f t="shared" si="3"/>
        <v>0</v>
      </c>
      <c r="R26" s="172">
        <f t="shared" si="4"/>
        <v>0</v>
      </c>
      <c r="S26" s="173">
        <f t="shared" si="5"/>
        <v>0</v>
      </c>
      <c r="U26" s="65">
        <f t="shared" si="6"/>
        <v>2127.13</v>
      </c>
      <c r="V26" s="343"/>
      <c r="W26" s="328">
        <f>+'Current Year - FY18 - Table 4'!AE21</f>
        <v>377.73612000000003</v>
      </c>
      <c r="X26" s="345"/>
    </row>
    <row r="27" spans="2:24" ht="15.75" customHeight="1" x14ac:dyDescent="0.2">
      <c r="B27" s="149" t="s">
        <v>113</v>
      </c>
      <c r="C27" s="110" t="s">
        <v>11</v>
      </c>
      <c r="E27" s="65">
        <f>+'Current Year - FY18 - Table 4'!U22</f>
        <v>932.94999999999993</v>
      </c>
      <c r="F27" s="3"/>
      <c r="G27" s="168">
        <f>'Prior Year - FY17 - Table 4'!U22</f>
        <v>940.98760000000004</v>
      </c>
      <c r="I27" s="6">
        <f t="shared" si="0"/>
        <v>-8.0376000000001113</v>
      </c>
      <c r="J27" s="7">
        <f t="shared" si="1"/>
        <v>-8.5416640984430723E-3</v>
      </c>
      <c r="L27" s="103">
        <v>5.7356415885855103E-4</v>
      </c>
      <c r="O27" s="338"/>
      <c r="P27" s="172">
        <f t="shared" si="2"/>
        <v>0</v>
      </c>
      <c r="Q27" s="172">
        <f t="shared" si="3"/>
        <v>0</v>
      </c>
      <c r="R27" s="172">
        <f t="shared" si="4"/>
        <v>0</v>
      </c>
      <c r="S27" s="173">
        <f t="shared" si="5"/>
        <v>0</v>
      </c>
      <c r="U27" s="65">
        <f t="shared" si="6"/>
        <v>2127.13</v>
      </c>
      <c r="V27" s="343"/>
      <c r="W27" s="328">
        <f>+'Current Year - FY18 - Table 4'!AE22</f>
        <v>377.73612000000003</v>
      </c>
      <c r="X27" s="345"/>
    </row>
    <row r="28" spans="2:24" ht="15.75" customHeight="1" x14ac:dyDescent="0.2">
      <c r="B28" s="149"/>
      <c r="C28" s="110" t="s">
        <v>12</v>
      </c>
      <c r="E28" s="65">
        <f>+'Current Year - FY18 - Table 4'!U23</f>
        <v>780.09</v>
      </c>
      <c r="F28" s="3"/>
      <c r="G28" s="168">
        <f>'Prior Year - FY17 - Table 4'!U23</f>
        <v>786.81568000000004</v>
      </c>
      <c r="I28" s="6">
        <f t="shared" si="0"/>
        <v>-6.7256800000000112</v>
      </c>
      <c r="J28" s="7">
        <f t="shared" si="1"/>
        <v>-8.5479740312242002E-3</v>
      </c>
      <c r="L28" s="103">
        <v>2.8387286383263401E-3</v>
      </c>
      <c r="O28" s="338"/>
      <c r="P28" s="172">
        <f t="shared" si="2"/>
        <v>0</v>
      </c>
      <c r="Q28" s="172">
        <f t="shared" si="3"/>
        <v>0</v>
      </c>
      <c r="R28" s="172">
        <f t="shared" si="4"/>
        <v>0</v>
      </c>
      <c r="S28" s="173">
        <f t="shared" si="5"/>
        <v>0</v>
      </c>
      <c r="U28" s="65">
        <f t="shared" si="6"/>
        <v>1778.61</v>
      </c>
      <c r="V28" s="343"/>
      <c r="W28" s="328">
        <f>+'Current Year - FY18 - Table 4'!AE23</f>
        <v>377.73612000000003</v>
      </c>
      <c r="X28" s="345"/>
    </row>
    <row r="29" spans="2:24" ht="15.75" customHeight="1" x14ac:dyDescent="0.2">
      <c r="B29" s="149"/>
      <c r="C29" s="110" t="s">
        <v>13</v>
      </c>
      <c r="E29" s="65">
        <f>+'Current Year - FY18 - Table 4'!U24</f>
        <v>800.3599999999999</v>
      </c>
      <c r="F29" s="3"/>
      <c r="G29" s="168">
        <f>'Prior Year - FY17 - Table 4'!U24</f>
        <v>807.24656000000004</v>
      </c>
      <c r="I29" s="6">
        <f t="shared" si="0"/>
        <v>-6.886560000000145</v>
      </c>
      <c r="J29" s="7">
        <f t="shared" si="1"/>
        <v>-8.5309251735927426E-3</v>
      </c>
      <c r="L29" s="103">
        <v>-9.8674718377042055E-3</v>
      </c>
      <c r="O29" s="338"/>
      <c r="P29" s="172">
        <f t="shared" si="2"/>
        <v>0</v>
      </c>
      <c r="Q29" s="172">
        <f t="shared" si="3"/>
        <v>0</v>
      </c>
      <c r="R29" s="172">
        <f t="shared" si="4"/>
        <v>0</v>
      </c>
      <c r="S29" s="173">
        <f t="shared" si="5"/>
        <v>0</v>
      </c>
      <c r="U29" s="65">
        <f t="shared" si="6"/>
        <v>1824.82</v>
      </c>
      <c r="V29" s="343"/>
      <c r="W29" s="328">
        <f>+'Current Year - FY18 - Table 4'!AE24</f>
        <v>258.54820000000001</v>
      </c>
      <c r="X29" s="345"/>
    </row>
    <row r="30" spans="2:24" ht="15.75" customHeight="1" x14ac:dyDescent="0.2">
      <c r="B30" s="149"/>
      <c r="C30" s="110" t="s">
        <v>14</v>
      </c>
      <c r="E30" s="65">
        <f>+'Current Year - FY18 - Table 4'!U25</f>
        <v>693.08</v>
      </c>
      <c r="F30" s="3"/>
      <c r="G30" s="168">
        <f>'Prior Year - FY17 - Table 4'!U25</f>
        <v>699.06224000000009</v>
      </c>
      <c r="I30" s="6">
        <f t="shared" si="0"/>
        <v>-5.9822400000000471</v>
      </c>
      <c r="J30" s="7">
        <f t="shared" si="1"/>
        <v>-8.5575212873749938E-3</v>
      </c>
      <c r="L30" s="103">
        <v>-7.7334496907252685E-3</v>
      </c>
      <c r="O30" s="338"/>
      <c r="P30" s="172">
        <f t="shared" si="2"/>
        <v>0</v>
      </c>
      <c r="Q30" s="172">
        <f t="shared" si="3"/>
        <v>0</v>
      </c>
      <c r="R30" s="172">
        <f t="shared" si="4"/>
        <v>0</v>
      </c>
      <c r="S30" s="173">
        <f t="shared" si="5"/>
        <v>0</v>
      </c>
      <c r="U30" s="65">
        <f t="shared" si="6"/>
        <v>1580.22</v>
      </c>
      <c r="V30" s="343"/>
      <c r="W30" s="328">
        <f>+'Current Year - FY18 - Table 4'!AE25</f>
        <v>258.54820000000001</v>
      </c>
      <c r="X30" s="345"/>
    </row>
    <row r="31" spans="2:24" ht="15.75" customHeight="1" x14ac:dyDescent="0.2">
      <c r="B31" s="149"/>
      <c r="C31" s="110" t="s">
        <v>15</v>
      </c>
      <c r="E31" s="65">
        <f>+'Current Year - FY18 - Table 4'!U26</f>
        <v>690.4</v>
      </c>
      <c r="F31" s="3"/>
      <c r="G31" s="168">
        <f>'Prior Year - FY17 - Table 4'!U26</f>
        <v>696.35623999999996</v>
      </c>
      <c r="I31" s="6">
        <f t="shared" si="0"/>
        <v>-5.9562399999999798</v>
      </c>
      <c r="J31" s="7">
        <f t="shared" si="1"/>
        <v>-8.5534381080579966E-3</v>
      </c>
      <c r="L31" s="103">
        <v>1.6280256458692257E-3</v>
      </c>
      <c r="O31" s="338"/>
      <c r="P31" s="172">
        <f t="shared" si="2"/>
        <v>0</v>
      </c>
      <c r="Q31" s="172">
        <f t="shared" si="3"/>
        <v>0</v>
      </c>
      <c r="R31" s="172">
        <f t="shared" si="4"/>
        <v>0</v>
      </c>
      <c r="S31" s="173">
        <f t="shared" si="5"/>
        <v>0</v>
      </c>
      <c r="U31" s="65">
        <f t="shared" si="6"/>
        <v>1574.11</v>
      </c>
      <c r="V31" s="343"/>
      <c r="W31" s="328">
        <f>+'Current Year - FY18 - Table 4'!AE26</f>
        <v>258.54820000000001</v>
      </c>
      <c r="X31" s="345"/>
    </row>
    <row r="32" spans="2:24" ht="15.75" customHeight="1" x14ac:dyDescent="0.2">
      <c r="B32" s="149"/>
      <c r="C32" s="110" t="s">
        <v>16</v>
      </c>
      <c r="E32" s="65">
        <f>+'Current Year - FY18 - Table 4'!U27</f>
        <v>697.40000000000009</v>
      </c>
      <c r="F32" s="3"/>
      <c r="G32" s="168">
        <f>'Prior Year - FY17 - Table 4'!U27</f>
        <v>703.42520000000002</v>
      </c>
      <c r="I32" s="6">
        <f t="shared" si="0"/>
        <v>-6.0251999999999271</v>
      </c>
      <c r="J32" s="7">
        <f t="shared" si="1"/>
        <v>-8.565516276641677E-3</v>
      </c>
      <c r="L32" s="103">
        <v>-1.4777278772679812E-2</v>
      </c>
      <c r="O32" s="338"/>
      <c r="P32" s="172">
        <f t="shared" si="2"/>
        <v>0</v>
      </c>
      <c r="Q32" s="172">
        <f t="shared" si="3"/>
        <v>0</v>
      </c>
      <c r="R32" s="172">
        <f t="shared" si="4"/>
        <v>0</v>
      </c>
      <c r="S32" s="173">
        <f t="shared" si="5"/>
        <v>0</v>
      </c>
      <c r="U32" s="65">
        <f t="shared" si="6"/>
        <v>1590.07</v>
      </c>
      <c r="V32" s="343"/>
      <c r="W32" s="328">
        <f>+'Current Year - FY18 - Table 4'!AE27</f>
        <v>171.70032</v>
      </c>
      <c r="X32" s="345"/>
    </row>
    <row r="33" spans="2:24" ht="15.75" customHeight="1" x14ac:dyDescent="0.2">
      <c r="B33" s="149"/>
      <c r="C33" s="110" t="s">
        <v>17</v>
      </c>
      <c r="E33" s="65">
        <f>+'Current Year - FY18 - Table 4'!U28</f>
        <v>627.68000000000006</v>
      </c>
      <c r="F33" s="3"/>
      <c r="G33" s="168">
        <f>'Prior Year - FY17 - Table 4'!U28</f>
        <v>633.09424000000001</v>
      </c>
      <c r="I33" s="6">
        <f t="shared" si="0"/>
        <v>-5.4142399999999498</v>
      </c>
      <c r="J33" s="7">
        <f t="shared" si="1"/>
        <v>-8.5520285258004394E-3</v>
      </c>
      <c r="L33" s="103">
        <v>-1.2128879874596219E-2</v>
      </c>
      <c r="O33" s="338"/>
      <c r="P33" s="172">
        <f t="shared" si="2"/>
        <v>0</v>
      </c>
      <c r="Q33" s="172">
        <f t="shared" si="3"/>
        <v>0</v>
      </c>
      <c r="R33" s="172">
        <f t="shared" si="4"/>
        <v>0</v>
      </c>
      <c r="S33" s="173">
        <f t="shared" si="5"/>
        <v>0</v>
      </c>
      <c r="U33" s="65">
        <f t="shared" si="6"/>
        <v>1431.11</v>
      </c>
      <c r="V33" s="343"/>
      <c r="W33" s="328">
        <f>+'Current Year - FY18 - Table 4'!AE28</f>
        <v>171.70032</v>
      </c>
      <c r="X33" s="345"/>
    </row>
    <row r="34" spans="2:24" ht="15.75" customHeight="1" x14ac:dyDescent="0.2">
      <c r="B34" s="149"/>
      <c r="C34" s="110" t="s">
        <v>18</v>
      </c>
      <c r="E34" s="65">
        <f>+'Current Year - FY18 - Table 4'!U29</f>
        <v>552.58999999999992</v>
      </c>
      <c r="F34" s="3"/>
      <c r="G34" s="168">
        <f>'Prior Year - FY17 - Table 4'!U29</f>
        <v>557.35128000000009</v>
      </c>
      <c r="I34" s="6">
        <f t="shared" si="0"/>
        <v>-4.7612800000001698</v>
      </c>
      <c r="J34" s="7">
        <f t="shared" si="1"/>
        <v>-8.5426914243386491E-3</v>
      </c>
      <c r="L34" s="103">
        <v>-5.4548372636601568E-3</v>
      </c>
      <c r="O34" s="338"/>
      <c r="P34" s="172">
        <f t="shared" si="2"/>
        <v>0</v>
      </c>
      <c r="Q34" s="172">
        <f t="shared" si="3"/>
        <v>0</v>
      </c>
      <c r="R34" s="172">
        <f t="shared" si="4"/>
        <v>0</v>
      </c>
      <c r="S34" s="173">
        <f t="shared" si="5"/>
        <v>0</v>
      </c>
      <c r="U34" s="65">
        <f t="shared" si="6"/>
        <v>1259.9100000000001</v>
      </c>
      <c r="V34" s="343"/>
      <c r="W34" s="328">
        <f>+'Current Year - FY18 - Table 4'!AE29</f>
        <v>171.70032</v>
      </c>
      <c r="X34" s="345"/>
    </row>
    <row r="35" spans="2:24" ht="15.75" customHeight="1" x14ac:dyDescent="0.2">
      <c r="B35" s="149"/>
      <c r="C35" s="110" t="s">
        <v>19</v>
      </c>
      <c r="E35" s="65">
        <f>+'Current Year - FY18 - Table 4'!U30</f>
        <v>612.66999999999996</v>
      </c>
      <c r="F35" s="3"/>
      <c r="G35" s="168">
        <f>'Prior Year - FY17 - Table 4'!U30</f>
        <v>617.95352000000003</v>
      </c>
      <c r="I35" s="6">
        <f t="shared" si="0"/>
        <v>-5.2835200000000668</v>
      </c>
      <c r="J35" s="7">
        <f t="shared" si="1"/>
        <v>-8.5500281639306255E-3</v>
      </c>
      <c r="L35" s="103">
        <v>-1.3496335268756108E-2</v>
      </c>
      <c r="O35" s="338"/>
      <c r="P35" s="172">
        <f t="shared" si="2"/>
        <v>0</v>
      </c>
      <c r="Q35" s="172">
        <f t="shared" si="3"/>
        <v>0</v>
      </c>
      <c r="R35" s="172">
        <f t="shared" si="4"/>
        <v>0</v>
      </c>
      <c r="S35" s="173">
        <f t="shared" si="5"/>
        <v>0</v>
      </c>
      <c r="U35" s="65">
        <f t="shared" si="6"/>
        <v>1396.89</v>
      </c>
      <c r="V35" s="343"/>
      <c r="W35" s="328">
        <f>+'Current Year - FY18 - Table 4'!AE30</f>
        <v>111.09572</v>
      </c>
      <c r="X35" s="345"/>
    </row>
    <row r="36" spans="2:24" ht="15.75" customHeight="1" x14ac:dyDescent="0.2">
      <c r="B36" s="149"/>
      <c r="C36" s="110" t="s">
        <v>20</v>
      </c>
      <c r="E36" s="65">
        <f>+'Current Year - FY18 - Table 4'!U31</f>
        <v>575.13</v>
      </c>
      <c r="F36" s="3"/>
      <c r="G36" s="168">
        <f>'Prior Year - FY17 - Table 4'!U31</f>
        <v>580.08704</v>
      </c>
      <c r="I36" s="6">
        <f t="shared" si="0"/>
        <v>-4.9570400000000063</v>
      </c>
      <c r="J36" s="7">
        <f t="shared" si="1"/>
        <v>-8.5453382995765714E-3</v>
      </c>
      <c r="L36" s="103">
        <v>-1.4536006343446813E-2</v>
      </c>
      <c r="O36" s="338"/>
      <c r="P36" s="172">
        <f t="shared" si="2"/>
        <v>0</v>
      </c>
      <c r="Q36" s="172">
        <f t="shared" si="3"/>
        <v>0</v>
      </c>
      <c r="R36" s="172">
        <f t="shared" si="4"/>
        <v>0</v>
      </c>
      <c r="S36" s="173">
        <f t="shared" si="5"/>
        <v>0</v>
      </c>
      <c r="U36" s="65">
        <f t="shared" si="6"/>
        <v>1311.3</v>
      </c>
      <c r="V36" s="343"/>
      <c r="W36" s="328">
        <f>+'Current Year - FY18 - Table 4'!AE31</f>
        <v>111.09572</v>
      </c>
      <c r="X36" s="345"/>
    </row>
    <row r="37" spans="2:24" ht="15.75" customHeight="1" x14ac:dyDescent="0.2">
      <c r="B37" s="149"/>
      <c r="C37" s="110" t="s">
        <v>21</v>
      </c>
      <c r="E37" s="65">
        <f>+'Current Year - FY18 - Table 4'!U32</f>
        <v>473.23</v>
      </c>
      <c r="F37" s="3"/>
      <c r="G37" s="168">
        <f>'Prior Year - FY17 - Table 4'!U32</f>
        <v>477.31784000000005</v>
      </c>
      <c r="I37" s="6">
        <f t="shared" si="0"/>
        <v>-4.0878400000000283</v>
      </c>
      <c r="J37" s="7">
        <f t="shared" si="1"/>
        <v>-8.5641885918197151E-3</v>
      </c>
      <c r="L37" s="103">
        <v>-1.0606792603636481E-2</v>
      </c>
      <c r="O37" s="338"/>
      <c r="P37" s="172">
        <f t="shared" si="2"/>
        <v>0</v>
      </c>
      <c r="Q37" s="172">
        <f t="shared" si="3"/>
        <v>0</v>
      </c>
      <c r="R37" s="172">
        <f t="shared" si="4"/>
        <v>0</v>
      </c>
      <c r="S37" s="173">
        <f t="shared" si="5"/>
        <v>0</v>
      </c>
      <c r="U37" s="65">
        <f t="shared" si="6"/>
        <v>1078.96</v>
      </c>
      <c r="V37" s="343"/>
      <c r="W37" s="328">
        <f>+'Current Year - FY18 - Table 4'!AE32</f>
        <v>111.09572</v>
      </c>
      <c r="X37" s="345"/>
    </row>
    <row r="38" spans="2:24" ht="15.75" customHeight="1" x14ac:dyDescent="0.2">
      <c r="B38" s="149"/>
      <c r="C38" s="110" t="s">
        <v>22</v>
      </c>
      <c r="E38" s="65">
        <f>+'Current Year - FY18 - Table 4'!U33</f>
        <v>595.68000000000006</v>
      </c>
      <c r="F38" s="3"/>
      <c r="G38" s="168">
        <f>'Prior Year - FY17 - Table 4'!U33</f>
        <v>600.80719999999997</v>
      </c>
      <c r="I38" s="6">
        <f t="shared" si="0"/>
        <v>-5.1271999999999025</v>
      </c>
      <c r="J38" s="7">
        <f t="shared" si="1"/>
        <v>-8.5338524571608038E-3</v>
      </c>
      <c r="L38" s="103">
        <v>-1.84550629578841E-2</v>
      </c>
      <c r="O38" s="338"/>
      <c r="P38" s="172">
        <f t="shared" si="2"/>
        <v>0</v>
      </c>
      <c r="Q38" s="172">
        <f t="shared" si="3"/>
        <v>0</v>
      </c>
      <c r="R38" s="172">
        <f t="shared" si="4"/>
        <v>0</v>
      </c>
      <c r="S38" s="173">
        <f t="shared" si="5"/>
        <v>0</v>
      </c>
      <c r="U38" s="65">
        <f t="shared" si="6"/>
        <v>1358.15</v>
      </c>
      <c r="V38" s="343"/>
      <c r="W38" s="328">
        <f>+'Current Year - FY18 - Table 4'!AE33</f>
        <v>56.552040000000005</v>
      </c>
      <c r="X38" s="345"/>
    </row>
    <row r="39" spans="2:24" ht="15.75" customHeight="1" thickBot="1" x14ac:dyDescent="0.25">
      <c r="B39" s="21"/>
      <c r="C39" s="160" t="s">
        <v>23</v>
      </c>
      <c r="D39" s="134"/>
      <c r="E39" s="153">
        <f>+'Current Year - FY18 - Table 4'!U34</f>
        <v>383.82</v>
      </c>
      <c r="F39" s="154"/>
      <c r="G39" s="155">
        <f>'Prior Year - FY17 - Table 4'!U34</f>
        <v>387.13456000000002</v>
      </c>
      <c r="H39" s="134"/>
      <c r="I39" s="156">
        <f t="shared" si="0"/>
        <v>-3.3145600000000286</v>
      </c>
      <c r="J39" s="157">
        <f t="shared" si="1"/>
        <v>-8.5617775896836192E-3</v>
      </c>
      <c r="K39" s="134"/>
      <c r="L39" s="158">
        <v>-1.3433650992077297E-2</v>
      </c>
      <c r="O39" s="338"/>
      <c r="P39" s="172">
        <f t="shared" si="2"/>
        <v>0</v>
      </c>
      <c r="Q39" s="172">
        <f t="shared" si="3"/>
        <v>0</v>
      </c>
      <c r="R39" s="172">
        <f t="shared" si="4"/>
        <v>0</v>
      </c>
      <c r="S39" s="173">
        <f t="shared" si="5"/>
        <v>0</v>
      </c>
      <c r="U39" s="153">
        <f t="shared" si="6"/>
        <v>875.11</v>
      </c>
      <c r="V39" s="344"/>
      <c r="W39" s="328">
        <f>+'Current Year - FY18 - Table 4'!AE34</f>
        <v>56.552040000000005</v>
      </c>
      <c r="X39" s="345"/>
    </row>
    <row r="40" spans="2:24" ht="15.75" customHeight="1" x14ac:dyDescent="0.2">
      <c r="B40" s="150" t="s">
        <v>112</v>
      </c>
      <c r="C40" s="159" t="s">
        <v>73</v>
      </c>
      <c r="E40" s="65">
        <f>+'Current Year - FY18 - Table 4'!U35</f>
        <v>1123.52</v>
      </c>
      <c r="F40" s="3"/>
      <c r="G40" s="168">
        <f>'Prior Year - FY17 - Table 4'!U35</f>
        <v>1133.1772000000001</v>
      </c>
      <c r="I40" s="6">
        <f t="shared" si="0"/>
        <v>-9.6572000000001026</v>
      </c>
      <c r="J40" s="7">
        <f t="shared" si="1"/>
        <v>-8.5222328864365624E-3</v>
      </c>
      <c r="L40" s="103">
        <v>-3.497850826731308E-2</v>
      </c>
      <c r="O40" s="338"/>
      <c r="P40" s="172">
        <f t="shared" si="2"/>
        <v>0</v>
      </c>
      <c r="Q40" s="172">
        <f t="shared" si="3"/>
        <v>0</v>
      </c>
      <c r="R40" s="172">
        <f t="shared" si="4"/>
        <v>0</v>
      </c>
      <c r="S40" s="173">
        <f t="shared" si="5"/>
        <v>0</v>
      </c>
      <c r="U40" s="65">
        <f t="shared" si="6"/>
        <v>2561.63</v>
      </c>
      <c r="V40" s="343"/>
      <c r="W40" s="328">
        <f>+'Current Year - FY18 - Table 4'!AE35</f>
        <v>26.603359999999999</v>
      </c>
      <c r="X40" s="345"/>
    </row>
    <row r="41" spans="2:24" ht="15.75" customHeight="1" x14ac:dyDescent="0.2">
      <c r="B41" s="149"/>
      <c r="C41" s="109" t="s">
        <v>74</v>
      </c>
      <c r="E41" s="65">
        <f>+'Current Year - FY18 - Table 4'!U36</f>
        <v>879.49</v>
      </c>
      <c r="F41" s="3"/>
      <c r="G41" s="168">
        <f>'Prior Year - FY17 - Table 4'!U36</f>
        <v>887.05320000000006</v>
      </c>
      <c r="I41" s="6">
        <f t="shared" si="0"/>
        <v>-7.5632000000000517</v>
      </c>
      <c r="J41" s="7">
        <f t="shared" si="1"/>
        <v>-8.5262078982411109E-3</v>
      </c>
      <c r="L41" s="103">
        <v>-3.0571026791401952E-2</v>
      </c>
      <c r="O41" s="338"/>
      <c r="P41" s="172">
        <f t="shared" si="2"/>
        <v>0</v>
      </c>
      <c r="Q41" s="172">
        <f t="shared" si="3"/>
        <v>0</v>
      </c>
      <c r="R41" s="172">
        <f t="shared" si="4"/>
        <v>0</v>
      </c>
      <c r="S41" s="173">
        <f t="shared" si="5"/>
        <v>0</v>
      </c>
      <c r="U41" s="65">
        <f t="shared" si="6"/>
        <v>2005.24</v>
      </c>
      <c r="V41" s="343"/>
      <c r="W41" s="328">
        <f>+'Current Year - FY18 - Table 4'!AE36</f>
        <v>26.603359999999999</v>
      </c>
      <c r="X41" s="345"/>
    </row>
    <row r="42" spans="2:24" ht="15.75" customHeight="1" thickBot="1" x14ac:dyDescent="0.25">
      <c r="B42" s="21"/>
      <c r="C42" s="163" t="s">
        <v>75</v>
      </c>
      <c r="D42" s="134"/>
      <c r="E42" s="153">
        <f>+'Current Year - FY18 - Table 4'!U37</f>
        <v>785.63</v>
      </c>
      <c r="F42" s="154"/>
      <c r="G42" s="155">
        <f>'Prior Year - FY17 - Table 4'!U37</f>
        <v>792.38199999999995</v>
      </c>
      <c r="H42" s="134"/>
      <c r="I42" s="156">
        <f t="shared" si="0"/>
        <v>-6.7519999999999527</v>
      </c>
      <c r="J42" s="157">
        <f t="shared" si="1"/>
        <v>-8.5211425802200879E-3</v>
      </c>
      <c r="K42" s="134"/>
      <c r="L42" s="103">
        <v>-2.6211267843871188E-2</v>
      </c>
      <c r="O42" s="338"/>
      <c r="P42" s="172">
        <f t="shared" si="2"/>
        <v>0</v>
      </c>
      <c r="Q42" s="172">
        <f t="shared" si="3"/>
        <v>0</v>
      </c>
      <c r="R42" s="172">
        <f t="shared" si="4"/>
        <v>0</v>
      </c>
      <c r="S42" s="173">
        <f t="shared" si="5"/>
        <v>0</v>
      </c>
      <c r="U42" s="153">
        <f t="shared" si="6"/>
        <v>1791.24</v>
      </c>
      <c r="V42" s="344"/>
      <c r="W42" s="328">
        <f>+'Current Year - FY18 - Table 4'!AE37</f>
        <v>26.603359999999999</v>
      </c>
      <c r="X42" s="345"/>
    </row>
    <row r="43" spans="2:24" ht="15.75" customHeight="1" x14ac:dyDescent="0.2">
      <c r="B43" s="150" t="s">
        <v>97</v>
      </c>
      <c r="C43" s="159" t="s">
        <v>76</v>
      </c>
      <c r="E43" s="65">
        <f>+'Current Year - FY18 - Table 4'!U38</f>
        <v>758.81</v>
      </c>
      <c r="F43" s="3"/>
      <c r="G43" s="168">
        <f>'Prior Year - FY17 - Table 4'!U38</f>
        <v>765.33264000000008</v>
      </c>
      <c r="I43" s="6">
        <f t="shared" si="0"/>
        <v>-6.5226400000001377</v>
      </c>
      <c r="J43" s="7">
        <f t="shared" si="1"/>
        <v>-8.5226209612595857E-3</v>
      </c>
      <c r="L43" s="103">
        <v>-2.7070026666167528E-2</v>
      </c>
      <c r="O43" s="338"/>
      <c r="P43" s="172">
        <f t="shared" si="2"/>
        <v>0</v>
      </c>
      <c r="Q43" s="172">
        <f t="shared" si="3"/>
        <v>0</v>
      </c>
      <c r="R43" s="172">
        <f t="shared" si="4"/>
        <v>0</v>
      </c>
      <c r="S43" s="173">
        <f t="shared" si="5"/>
        <v>0</v>
      </c>
      <c r="U43" s="65">
        <f t="shared" si="6"/>
        <v>1730.09</v>
      </c>
      <c r="V43" s="343"/>
      <c r="W43" s="328">
        <f>+'Current Year - FY18 - Table 4'!AE38</f>
        <v>26.603359999999999</v>
      </c>
      <c r="X43" s="345"/>
    </row>
    <row r="44" spans="2:24" ht="15.75" customHeight="1" x14ac:dyDescent="0.2">
      <c r="B44" s="150" t="s">
        <v>98</v>
      </c>
      <c r="C44" s="109" t="s">
        <v>77</v>
      </c>
      <c r="E44" s="65">
        <f>+'Current Year - FY18 - Table 4'!U39</f>
        <v>630.09</v>
      </c>
      <c r="F44" s="3"/>
      <c r="G44" s="168">
        <f>'Prior Year - FY17 - Table 4'!U39</f>
        <v>635.51408000000004</v>
      </c>
      <c r="I44" s="6">
        <f t="shared" si="0"/>
        <v>-5.4240800000000036</v>
      </c>
      <c r="J44" s="7">
        <f t="shared" si="1"/>
        <v>-8.5349485883931993E-3</v>
      </c>
      <c r="L44" s="103">
        <v>-2.4077883396813427E-2</v>
      </c>
      <c r="O44" s="338"/>
      <c r="P44" s="172">
        <f t="shared" si="2"/>
        <v>0</v>
      </c>
      <c r="Q44" s="172">
        <f t="shared" si="3"/>
        <v>0</v>
      </c>
      <c r="R44" s="172">
        <f t="shared" si="4"/>
        <v>0</v>
      </c>
      <c r="S44" s="173">
        <f t="shared" si="5"/>
        <v>0</v>
      </c>
      <c r="U44" s="65">
        <f t="shared" si="6"/>
        <v>1436.61</v>
      </c>
      <c r="V44" s="343"/>
      <c r="W44" s="328">
        <f>+'Current Year - FY18 - Table 4'!AE39</f>
        <v>26.603359999999999</v>
      </c>
      <c r="X44" s="345"/>
    </row>
    <row r="45" spans="2:24" ht="15.75" customHeight="1" x14ac:dyDescent="0.2">
      <c r="B45" s="149"/>
      <c r="C45" s="109" t="s">
        <v>78</v>
      </c>
      <c r="E45" s="65">
        <f>+'Current Year - FY18 - Table 4'!U40</f>
        <v>710.54000000000008</v>
      </c>
      <c r="F45" s="3"/>
      <c r="G45" s="168">
        <f>'Prior Year - FY17 - Table 4'!U40</f>
        <v>716.64904000000001</v>
      </c>
      <c r="I45" s="6">
        <f t="shared" si="0"/>
        <v>-6.1090399999999363</v>
      </c>
      <c r="J45" s="7">
        <f t="shared" si="1"/>
        <v>-8.5244515223238653E-3</v>
      </c>
      <c r="L45" s="103">
        <v>-2.4877046670465416E-2</v>
      </c>
      <c r="O45" s="338"/>
      <c r="P45" s="172">
        <f t="shared" si="2"/>
        <v>0</v>
      </c>
      <c r="Q45" s="172">
        <f t="shared" si="3"/>
        <v>0</v>
      </c>
      <c r="R45" s="172">
        <f t="shared" si="4"/>
        <v>0</v>
      </c>
      <c r="S45" s="173">
        <f t="shared" si="5"/>
        <v>0</v>
      </c>
      <c r="U45" s="65">
        <f t="shared" si="6"/>
        <v>1620.03</v>
      </c>
      <c r="V45" s="343"/>
      <c r="W45" s="328">
        <f>+'Current Year - FY18 - Table 4'!AE40</f>
        <v>26.603359999999999</v>
      </c>
      <c r="X45" s="345"/>
    </row>
    <row r="46" spans="2:24" ht="15.75" customHeight="1" x14ac:dyDescent="0.2">
      <c r="B46" s="149"/>
      <c r="C46" s="109" t="s">
        <v>79</v>
      </c>
      <c r="E46" s="65">
        <f>+'Current Year - FY18 - Table 4'!U41</f>
        <v>592.54</v>
      </c>
      <c r="F46" s="3"/>
      <c r="G46" s="168">
        <f>'Prior Year - FY17 - Table 4'!U41</f>
        <v>597.64760000000001</v>
      </c>
      <c r="I46" s="6">
        <f t="shared" si="0"/>
        <v>-5.1076000000000477</v>
      </c>
      <c r="J46" s="7">
        <f t="shared" si="1"/>
        <v>-8.5461733637013648E-3</v>
      </c>
      <c r="L46" s="103">
        <v>-2.7284646934823041E-2</v>
      </c>
      <c r="O46" s="338"/>
      <c r="P46" s="172">
        <f t="shared" si="2"/>
        <v>0</v>
      </c>
      <c r="Q46" s="172">
        <f t="shared" si="3"/>
        <v>0</v>
      </c>
      <c r="R46" s="172">
        <f t="shared" si="4"/>
        <v>0</v>
      </c>
      <c r="S46" s="173">
        <f t="shared" si="5"/>
        <v>0</v>
      </c>
      <c r="U46" s="65">
        <f t="shared" si="6"/>
        <v>1350.99</v>
      </c>
      <c r="V46" s="343"/>
      <c r="W46" s="328">
        <f>+'Current Year - FY18 - Table 4'!AE41</f>
        <v>26.603359999999999</v>
      </c>
      <c r="X46" s="345"/>
    </row>
    <row r="47" spans="2:24" ht="15.75" customHeight="1" x14ac:dyDescent="0.2">
      <c r="B47" s="149"/>
      <c r="C47" s="109" t="s">
        <v>80</v>
      </c>
      <c r="E47" s="65">
        <f>+'Current Year - FY18 - Table 4'!U42</f>
        <v>670.32</v>
      </c>
      <c r="F47" s="3"/>
      <c r="G47" s="168">
        <f>'Prior Year - FY17 - Table 4'!U42</f>
        <v>676.07655999999997</v>
      </c>
      <c r="I47" s="6">
        <f t="shared" si="0"/>
        <v>-5.7565599999999222</v>
      </c>
      <c r="J47" s="7">
        <f t="shared" si="1"/>
        <v>-8.5146569790852129E-3</v>
      </c>
      <c r="L47" s="103">
        <v>-1.9861332654449341E-2</v>
      </c>
      <c r="O47" s="338"/>
      <c r="P47" s="172">
        <f t="shared" si="2"/>
        <v>0</v>
      </c>
      <c r="Q47" s="172">
        <f t="shared" si="3"/>
        <v>0</v>
      </c>
      <c r="R47" s="172">
        <f t="shared" si="4"/>
        <v>0</v>
      </c>
      <c r="S47" s="173">
        <f t="shared" si="5"/>
        <v>0</v>
      </c>
      <c r="U47" s="65">
        <f t="shared" si="6"/>
        <v>1528.33</v>
      </c>
      <c r="V47" s="343"/>
      <c r="W47" s="328">
        <f>+'Current Year - FY18 - Table 4'!AE42</f>
        <v>26.603359999999999</v>
      </c>
      <c r="X47" s="345"/>
    </row>
    <row r="48" spans="2:24" ht="15.75" customHeight="1" x14ac:dyDescent="0.2">
      <c r="B48" s="149"/>
      <c r="C48" s="109" t="s">
        <v>81</v>
      </c>
      <c r="E48" s="65">
        <f>+'Current Year - FY18 - Table 4'!U43</f>
        <v>560.36</v>
      </c>
      <c r="F48" s="3"/>
      <c r="G48" s="168">
        <f>'Prior Year - FY17 - Table 4'!U43</f>
        <v>565.18312000000003</v>
      </c>
      <c r="I48" s="6">
        <f t="shared" si="0"/>
        <v>-4.8231200000000172</v>
      </c>
      <c r="J48" s="7">
        <f t="shared" si="1"/>
        <v>-8.5337297405485447E-3</v>
      </c>
      <c r="L48" s="103">
        <v>-2.2064348644101044E-2</v>
      </c>
      <c r="O48" s="338"/>
      <c r="P48" s="172">
        <f t="shared" si="2"/>
        <v>0</v>
      </c>
      <c r="Q48" s="172">
        <f t="shared" si="3"/>
        <v>0</v>
      </c>
      <c r="R48" s="172">
        <f t="shared" si="4"/>
        <v>0</v>
      </c>
      <c r="S48" s="173">
        <f t="shared" si="5"/>
        <v>0</v>
      </c>
      <c r="U48" s="65">
        <f t="shared" si="6"/>
        <v>1277.6199999999999</v>
      </c>
      <c r="V48" s="343"/>
      <c r="W48" s="328">
        <f>+'Current Year - FY18 - Table 4'!AE43</f>
        <v>26.603359999999999</v>
      </c>
      <c r="X48" s="345"/>
    </row>
    <row r="49" spans="2:24" ht="15.75" customHeight="1" x14ac:dyDescent="0.2">
      <c r="B49" s="149"/>
      <c r="C49" s="109" t="s">
        <v>82</v>
      </c>
      <c r="E49" s="65">
        <f>+'Current Year - FY18 - Table 4'!U44</f>
        <v>662.26</v>
      </c>
      <c r="F49" s="3"/>
      <c r="G49" s="168">
        <f>'Prior Year - FY17 - Table 4'!U44</f>
        <v>667.96543999999994</v>
      </c>
      <c r="I49" s="6">
        <f t="shared" si="0"/>
        <v>-5.7054399999999532</v>
      </c>
      <c r="J49" s="7">
        <f t="shared" si="1"/>
        <v>-8.5415197528781635E-3</v>
      </c>
      <c r="L49" s="103">
        <v>-2.4106729720748791E-2</v>
      </c>
      <c r="O49" s="338"/>
      <c r="P49" s="172">
        <f t="shared" si="2"/>
        <v>0</v>
      </c>
      <c r="Q49" s="172">
        <f t="shared" si="3"/>
        <v>0</v>
      </c>
      <c r="R49" s="172">
        <f t="shared" si="4"/>
        <v>0</v>
      </c>
      <c r="S49" s="173">
        <f t="shared" si="5"/>
        <v>0</v>
      </c>
      <c r="U49" s="65">
        <f t="shared" si="6"/>
        <v>1509.95</v>
      </c>
      <c r="V49" s="343"/>
      <c r="W49" s="328">
        <f>+'Current Year - FY18 - Table 4'!AE44</f>
        <v>26.603359999999999</v>
      </c>
      <c r="X49" s="345"/>
    </row>
    <row r="50" spans="2:24" ht="15.75" customHeight="1" thickBot="1" x14ac:dyDescent="0.25">
      <c r="B50" s="162"/>
      <c r="C50" s="163" t="s">
        <v>83</v>
      </c>
      <c r="D50" s="164"/>
      <c r="E50" s="153">
        <f>+'Current Year - FY18 - Table 4'!U45</f>
        <v>555</v>
      </c>
      <c r="F50" s="165"/>
      <c r="G50" s="155">
        <f>'Prior Year - FY17 - Table 4'!U45</f>
        <v>559.7811200000001</v>
      </c>
      <c r="H50" s="164"/>
      <c r="I50" s="368">
        <f t="shared" si="0"/>
        <v>-4.7811200000001008</v>
      </c>
      <c r="J50" s="157">
        <f t="shared" si="1"/>
        <v>-8.5410526171373919E-3</v>
      </c>
      <c r="K50" s="164"/>
      <c r="L50" s="166">
        <v>-2.4446192959504062E-2</v>
      </c>
      <c r="O50" s="338"/>
      <c r="P50" s="172">
        <f t="shared" si="2"/>
        <v>0</v>
      </c>
      <c r="Q50" s="172">
        <f t="shared" si="3"/>
        <v>0</v>
      </c>
      <c r="R50" s="172">
        <f t="shared" si="4"/>
        <v>0</v>
      </c>
      <c r="S50" s="173">
        <f t="shared" si="5"/>
        <v>0</v>
      </c>
      <c r="U50" s="153">
        <f t="shared" si="6"/>
        <v>1265.4000000000001</v>
      </c>
      <c r="V50" s="344"/>
      <c r="W50" s="328">
        <f>+'Current Year - FY18 - Table 4'!AE45</f>
        <v>26.603359999999999</v>
      </c>
      <c r="X50" s="345"/>
    </row>
    <row r="51" spans="2:24" ht="15.75" customHeight="1" x14ac:dyDescent="0.2">
      <c r="B51" s="150" t="s">
        <v>97</v>
      </c>
      <c r="C51" s="159" t="s">
        <v>84</v>
      </c>
      <c r="E51" s="65">
        <f>+'Current Year - FY18 - Table 4'!U46</f>
        <v>689.08</v>
      </c>
      <c r="F51" s="3"/>
      <c r="G51" s="168">
        <f>'Prior Year - FY17 - Table 4'!U46</f>
        <v>695.01480000000004</v>
      </c>
      <c r="I51" s="6">
        <f t="shared" si="0"/>
        <v>-5.9347999999999956</v>
      </c>
      <c r="J51" s="7">
        <f t="shared" si="1"/>
        <v>-8.5390987357391451E-3</v>
      </c>
      <c r="L51" s="103">
        <v>-1.3271369718924737E-2</v>
      </c>
      <c r="O51" s="338"/>
      <c r="P51" s="172">
        <f t="shared" si="2"/>
        <v>0</v>
      </c>
      <c r="Q51" s="172">
        <f t="shared" si="3"/>
        <v>0</v>
      </c>
      <c r="R51" s="172">
        <f t="shared" si="4"/>
        <v>0</v>
      </c>
      <c r="S51" s="173">
        <f t="shared" si="5"/>
        <v>0</v>
      </c>
      <c r="U51" s="65">
        <f t="shared" si="6"/>
        <v>1571.1</v>
      </c>
      <c r="V51" s="343"/>
      <c r="W51" s="328">
        <f>+'Current Year - FY18 - Table 4'!AE46</f>
        <v>26.603359999999999</v>
      </c>
      <c r="X51" s="345"/>
    </row>
    <row r="52" spans="2:24" ht="15.75" customHeight="1" x14ac:dyDescent="0.2">
      <c r="B52" s="150" t="s">
        <v>99</v>
      </c>
      <c r="C52" s="109" t="s">
        <v>85</v>
      </c>
      <c r="E52" s="65">
        <f>+'Current Year - FY18 - Table 4'!U47</f>
        <v>576.45000000000005</v>
      </c>
      <c r="F52" s="3"/>
      <c r="G52" s="168">
        <f>'Prior Year - FY17 - Table 4'!U47</f>
        <v>581.41535999999996</v>
      </c>
      <c r="I52" s="6">
        <f t="shared" si="0"/>
        <v>-4.9653599999999187</v>
      </c>
      <c r="J52" s="7">
        <f t="shared" si="1"/>
        <v>-8.540125255720659E-3</v>
      </c>
      <c r="L52" s="103">
        <v>-1.4877570132618699E-2</v>
      </c>
      <c r="O52" s="338"/>
      <c r="P52" s="172">
        <f t="shared" si="2"/>
        <v>0</v>
      </c>
      <c r="Q52" s="172">
        <f t="shared" si="3"/>
        <v>0</v>
      </c>
      <c r="R52" s="172">
        <f t="shared" si="4"/>
        <v>0</v>
      </c>
      <c r="S52" s="173">
        <f t="shared" si="5"/>
        <v>0</v>
      </c>
      <c r="U52" s="65">
        <f t="shared" si="6"/>
        <v>1314.31</v>
      </c>
      <c r="V52" s="343"/>
      <c r="W52" s="328">
        <f>+'Current Year - FY18 - Table 4'!AE47</f>
        <v>26.603359999999999</v>
      </c>
      <c r="X52" s="345"/>
    </row>
    <row r="53" spans="2:24" ht="15.75" customHeight="1" x14ac:dyDescent="0.2">
      <c r="B53" s="149"/>
      <c r="C53" s="109" t="s">
        <v>86</v>
      </c>
      <c r="E53" s="65">
        <f>+'Current Year - FY18 - Table 4'!U48</f>
        <v>662.26</v>
      </c>
      <c r="F53" s="3"/>
      <c r="G53" s="168">
        <f>'Prior Year - FY17 - Table 4'!U48</f>
        <v>667.96543999999994</v>
      </c>
      <c r="I53" s="6">
        <f t="shared" si="0"/>
        <v>-5.7054399999999532</v>
      </c>
      <c r="J53" s="7">
        <f t="shared" si="1"/>
        <v>-8.5415197528781635E-3</v>
      </c>
      <c r="L53" s="103">
        <v>-1.5445559942969053E-2</v>
      </c>
      <c r="O53" s="338"/>
      <c r="P53" s="172">
        <f t="shared" si="2"/>
        <v>0</v>
      </c>
      <c r="Q53" s="172">
        <f t="shared" si="3"/>
        <v>0</v>
      </c>
      <c r="R53" s="172">
        <f t="shared" si="4"/>
        <v>0</v>
      </c>
      <c r="S53" s="173">
        <f t="shared" si="5"/>
        <v>0</v>
      </c>
      <c r="U53" s="65">
        <f t="shared" si="6"/>
        <v>1509.95</v>
      </c>
      <c r="V53" s="343"/>
      <c r="W53" s="328">
        <f>+'Current Year - FY18 - Table 4'!AE48</f>
        <v>26.603359999999999</v>
      </c>
      <c r="X53" s="345"/>
    </row>
    <row r="54" spans="2:24" ht="15.75" customHeight="1" x14ac:dyDescent="0.2">
      <c r="B54" s="149"/>
      <c r="C54" s="109" t="s">
        <v>87</v>
      </c>
      <c r="E54" s="65">
        <f>+'Current Year - FY18 - Table 4'!U49</f>
        <v>555</v>
      </c>
      <c r="F54" s="3"/>
      <c r="G54" s="168">
        <f>'Prior Year - FY17 - Table 4'!U49</f>
        <v>559.7811200000001</v>
      </c>
      <c r="I54" s="6">
        <f t="shared" si="0"/>
        <v>-4.7811200000001008</v>
      </c>
      <c r="J54" s="7">
        <f t="shared" si="1"/>
        <v>-8.5410526171373919E-3</v>
      </c>
      <c r="L54" s="103">
        <v>-1.0503294499259803E-2</v>
      </c>
      <c r="O54" s="338"/>
      <c r="P54" s="172">
        <f t="shared" si="2"/>
        <v>0</v>
      </c>
      <c r="Q54" s="172">
        <f t="shared" si="3"/>
        <v>0</v>
      </c>
      <c r="R54" s="172">
        <f t="shared" si="4"/>
        <v>0</v>
      </c>
      <c r="S54" s="173">
        <f t="shared" si="5"/>
        <v>0</v>
      </c>
      <c r="U54" s="65">
        <f t="shared" si="6"/>
        <v>1265.4000000000001</v>
      </c>
      <c r="V54" s="343"/>
      <c r="W54" s="328">
        <f>+'Current Year - FY18 - Table 4'!AE49</f>
        <v>26.603359999999999</v>
      </c>
      <c r="X54" s="345"/>
    </row>
    <row r="55" spans="2:24" ht="15.75" customHeight="1" x14ac:dyDescent="0.2">
      <c r="B55" s="149"/>
      <c r="C55" s="109" t="s">
        <v>89</v>
      </c>
      <c r="E55" s="65">
        <f>+'Current Year - FY18 - Table 4'!U50</f>
        <v>581.82000000000005</v>
      </c>
      <c r="F55" s="3"/>
      <c r="G55" s="168">
        <f>'Prior Year - FY17 - Table 4'!U50</f>
        <v>586.83048000000008</v>
      </c>
      <c r="I55" s="6">
        <f t="shared" si="0"/>
        <v>-5.0104800000000296</v>
      </c>
      <c r="J55" s="7">
        <f t="shared" si="1"/>
        <v>-8.5382068088897308E-3</v>
      </c>
      <c r="L55" s="103">
        <v>-3.2292022291089862E-3</v>
      </c>
      <c r="O55" s="338"/>
      <c r="P55" s="172">
        <f t="shared" si="2"/>
        <v>0</v>
      </c>
      <c r="Q55" s="172">
        <f t="shared" si="3"/>
        <v>0</v>
      </c>
      <c r="R55" s="172">
        <f t="shared" si="4"/>
        <v>0</v>
      </c>
      <c r="S55" s="173">
        <f t="shared" si="5"/>
        <v>0</v>
      </c>
      <c r="U55" s="65">
        <f t="shared" si="6"/>
        <v>1326.55</v>
      </c>
      <c r="V55" s="343"/>
      <c r="W55" s="328">
        <f>+'Current Year - FY18 - Table 4'!AE50</f>
        <v>26.603359999999999</v>
      </c>
      <c r="X55" s="345"/>
    </row>
    <row r="56" spans="2:24" ht="15.75" customHeight="1" x14ac:dyDescent="0.2">
      <c r="B56" s="149"/>
      <c r="C56" s="109" t="s">
        <v>88</v>
      </c>
      <c r="E56" s="65">
        <f>+'Current Year - FY18 - Table 4'!U51</f>
        <v>490.64000000000004</v>
      </c>
      <c r="F56" s="3"/>
      <c r="G56" s="168">
        <f>'Prior Year - FY17 - Table 4'!U51</f>
        <v>494.85527999999999</v>
      </c>
      <c r="I56" s="6">
        <f t="shared" si="0"/>
        <v>-4.2152799999999502</v>
      </c>
      <c r="J56" s="7">
        <f t="shared" si="1"/>
        <v>-8.5182075858621746E-3</v>
      </c>
      <c r="L56" s="103">
        <v>-1.5127424013426788E-2</v>
      </c>
      <c r="O56" s="338"/>
      <c r="P56" s="172">
        <f t="shared" si="2"/>
        <v>0</v>
      </c>
      <c r="Q56" s="172">
        <f t="shared" si="3"/>
        <v>0</v>
      </c>
      <c r="R56" s="172">
        <f t="shared" si="4"/>
        <v>0</v>
      </c>
      <c r="S56" s="173">
        <f t="shared" si="5"/>
        <v>0</v>
      </c>
      <c r="U56" s="65">
        <f t="shared" si="6"/>
        <v>1118.6600000000001</v>
      </c>
      <c r="V56" s="343"/>
      <c r="W56" s="328">
        <f>+'Current Year - FY18 - Table 4'!AE51</f>
        <v>26.603359999999999</v>
      </c>
      <c r="X56" s="345"/>
    </row>
    <row r="57" spans="2:24" ht="15.75" customHeight="1" x14ac:dyDescent="0.2">
      <c r="B57" s="149"/>
      <c r="C57" s="109" t="s">
        <v>90</v>
      </c>
      <c r="E57" s="65">
        <f>+'Current Year - FY18 - Table 4'!U52</f>
        <v>552.30999999999995</v>
      </c>
      <c r="F57" s="3"/>
      <c r="G57" s="168">
        <f>'Prior Year - FY17 - Table 4'!U52</f>
        <v>557.07511999999997</v>
      </c>
      <c r="I57" s="6">
        <f t="shared" si="0"/>
        <v>-4.7651200000000244</v>
      </c>
      <c r="J57" s="7">
        <f t="shared" si="1"/>
        <v>-8.5538194561624384E-3</v>
      </c>
      <c r="L57" s="103">
        <v>-8.4995620092153893E-3</v>
      </c>
      <c r="O57" s="338"/>
      <c r="P57" s="172">
        <f t="shared" si="2"/>
        <v>0</v>
      </c>
      <c r="Q57" s="172">
        <f t="shared" si="3"/>
        <v>0</v>
      </c>
      <c r="R57" s="172">
        <f t="shared" si="4"/>
        <v>0</v>
      </c>
      <c r="S57" s="173">
        <f t="shared" si="5"/>
        <v>0</v>
      </c>
      <c r="U57" s="65">
        <f t="shared" si="6"/>
        <v>1259.27</v>
      </c>
      <c r="V57" s="343"/>
      <c r="W57" s="328">
        <f>+'Current Year - FY18 - Table 4'!AE52</f>
        <v>26.603359999999999</v>
      </c>
      <c r="X57" s="345"/>
    </row>
    <row r="58" spans="2:24" ht="15.75" customHeight="1" thickBot="1" x14ac:dyDescent="0.25">
      <c r="B58" s="21"/>
      <c r="C58" s="163" t="s">
        <v>91</v>
      </c>
      <c r="D58" s="134"/>
      <c r="E58" s="153">
        <f>+'Current Year - FY18 - Table 4'!U53</f>
        <v>469.17999999999995</v>
      </c>
      <c r="F58" s="154"/>
      <c r="G58" s="155">
        <f>'Prior Year - FY17 - Table 4'!U53</f>
        <v>473.22104000000002</v>
      </c>
      <c r="H58" s="134"/>
      <c r="I58" s="156">
        <f t="shared" si="0"/>
        <v>-4.0410400000000664</v>
      </c>
      <c r="J58" s="157">
        <f t="shared" si="1"/>
        <v>-8.5394343412965451E-3</v>
      </c>
      <c r="K58" s="134"/>
      <c r="L58" s="158">
        <v>-1.079828739839603E-2</v>
      </c>
      <c r="O58" s="338"/>
      <c r="P58" s="172">
        <f t="shared" si="2"/>
        <v>0</v>
      </c>
      <c r="Q58" s="172">
        <f t="shared" si="3"/>
        <v>0</v>
      </c>
      <c r="R58" s="172">
        <f t="shared" si="4"/>
        <v>0</v>
      </c>
      <c r="S58" s="173">
        <f t="shared" si="5"/>
        <v>0</v>
      </c>
      <c r="U58" s="153">
        <f t="shared" si="6"/>
        <v>1069.73</v>
      </c>
      <c r="V58" s="344"/>
      <c r="W58" s="328">
        <f>+'Current Year - FY18 - Table 4'!AE53</f>
        <v>26.603359999999999</v>
      </c>
      <c r="X58" s="345"/>
    </row>
    <row r="59" spans="2:24" ht="15.75" customHeight="1" x14ac:dyDescent="0.2">
      <c r="B59" s="150" t="s">
        <v>100</v>
      </c>
      <c r="C59" s="159" t="s">
        <v>92</v>
      </c>
      <c r="E59" s="65">
        <f>+'Current Year - FY18 - Table 4'!U54</f>
        <v>613.99</v>
      </c>
      <c r="F59" s="3"/>
      <c r="G59" s="168">
        <f>'Prior Year - FY17 - Table 4'!U54</f>
        <v>619.28183999999999</v>
      </c>
      <c r="I59" s="6">
        <f t="shared" si="0"/>
        <v>-5.2918399999999792</v>
      </c>
      <c r="J59" s="7">
        <f t="shared" si="1"/>
        <v>-8.545123816322435E-3</v>
      </c>
      <c r="L59" s="103">
        <v>-1.3182347778226864E-2</v>
      </c>
      <c r="O59" s="338"/>
      <c r="P59" s="172">
        <f t="shared" si="2"/>
        <v>0</v>
      </c>
      <c r="Q59" s="172">
        <f t="shared" si="3"/>
        <v>0</v>
      </c>
      <c r="R59" s="172">
        <f t="shared" si="4"/>
        <v>0</v>
      </c>
      <c r="S59" s="173">
        <f t="shared" si="5"/>
        <v>0</v>
      </c>
      <c r="U59" s="65">
        <f t="shared" si="6"/>
        <v>1399.9</v>
      </c>
      <c r="V59" s="343"/>
      <c r="W59" s="328">
        <f>+'Current Year - FY18 - Table 4'!AE54</f>
        <v>26.603359999999999</v>
      </c>
      <c r="X59" s="345"/>
    </row>
    <row r="60" spans="2:24" ht="15.75" customHeight="1" x14ac:dyDescent="0.2">
      <c r="B60" s="150" t="s">
        <v>101</v>
      </c>
      <c r="C60" s="109" t="s">
        <v>93</v>
      </c>
      <c r="E60" s="65">
        <f>+'Current Year - FY18 - Table 4'!U55</f>
        <v>565.73</v>
      </c>
      <c r="F60" s="3"/>
      <c r="G60" s="168">
        <f>'Prior Year - FY17 - Table 4'!U55</f>
        <v>570.59824000000003</v>
      </c>
      <c r="I60" s="6">
        <f t="shared" si="0"/>
        <v>-4.8682400000000143</v>
      </c>
      <c r="J60" s="7">
        <f t="shared" si="1"/>
        <v>-8.5318174132468661E-3</v>
      </c>
      <c r="L60" s="103">
        <v>-1.9049801836456916E-2</v>
      </c>
      <c r="O60" s="338"/>
      <c r="P60" s="172">
        <f t="shared" si="2"/>
        <v>0</v>
      </c>
      <c r="Q60" s="172">
        <f t="shared" si="3"/>
        <v>0</v>
      </c>
      <c r="R60" s="172">
        <f t="shared" si="4"/>
        <v>0</v>
      </c>
      <c r="S60" s="173">
        <f t="shared" si="5"/>
        <v>0</v>
      </c>
      <c r="U60" s="65">
        <f t="shared" si="6"/>
        <v>1289.8599999999999</v>
      </c>
      <c r="V60" s="343"/>
      <c r="W60" s="328">
        <f>+'Current Year - FY18 - Table 4'!AE55</f>
        <v>26.603359999999999</v>
      </c>
      <c r="X60" s="345"/>
    </row>
    <row r="61" spans="2:24" ht="15.75" customHeight="1" x14ac:dyDescent="0.2">
      <c r="B61" s="149"/>
      <c r="C61" s="109" t="s">
        <v>94</v>
      </c>
      <c r="E61" s="65">
        <f>+'Current Year - FY18 - Table 4'!U56</f>
        <v>581.82000000000005</v>
      </c>
      <c r="F61" s="3"/>
      <c r="G61" s="168">
        <f>'Prior Year - FY17 - Table 4'!U56</f>
        <v>586.83048000000008</v>
      </c>
      <c r="I61" s="6">
        <f t="shared" si="0"/>
        <v>-5.0104800000000296</v>
      </c>
      <c r="J61" s="7">
        <f t="shared" si="1"/>
        <v>-8.5382068088897308E-3</v>
      </c>
      <c r="L61" s="103">
        <v>-1.2765620123502925E-2</v>
      </c>
      <c r="O61" s="338"/>
      <c r="P61" s="172">
        <f t="shared" si="2"/>
        <v>0</v>
      </c>
      <c r="Q61" s="172">
        <f t="shared" si="3"/>
        <v>0</v>
      </c>
      <c r="R61" s="172">
        <f t="shared" si="4"/>
        <v>0</v>
      </c>
      <c r="S61" s="173">
        <f t="shared" si="5"/>
        <v>0</v>
      </c>
      <c r="U61" s="65">
        <f t="shared" si="6"/>
        <v>1326.55</v>
      </c>
      <c r="V61" s="343"/>
      <c r="W61" s="328">
        <f>+'Current Year - FY18 - Table 4'!AE56</f>
        <v>26.603359999999999</v>
      </c>
      <c r="X61" s="345"/>
    </row>
    <row r="62" spans="2:24" ht="15.75" customHeight="1" x14ac:dyDescent="0.2">
      <c r="B62" s="149"/>
      <c r="C62" s="109" t="s">
        <v>95</v>
      </c>
      <c r="E62" s="65">
        <f>+'Current Year - FY18 - Table 4'!U57</f>
        <v>533.54</v>
      </c>
      <c r="F62" s="3"/>
      <c r="G62" s="168">
        <f>'Prior Year - FY17 - Table 4'!U57</f>
        <v>538.14688000000001</v>
      </c>
      <c r="I62" s="6">
        <f t="shared" si="0"/>
        <v>-4.6068800000000465</v>
      </c>
      <c r="J62" s="7">
        <f t="shared" si="1"/>
        <v>-8.5606368283693227E-3</v>
      </c>
      <c r="L62" s="103">
        <v>-2.1177456077605069E-2</v>
      </c>
      <c r="O62" s="338"/>
      <c r="P62" s="172">
        <f t="shared" si="2"/>
        <v>0</v>
      </c>
      <c r="Q62" s="172">
        <f t="shared" si="3"/>
        <v>0</v>
      </c>
      <c r="R62" s="172">
        <f t="shared" si="4"/>
        <v>0</v>
      </c>
      <c r="S62" s="173">
        <f t="shared" si="5"/>
        <v>0</v>
      </c>
      <c r="U62" s="65">
        <f t="shared" si="6"/>
        <v>1216.47</v>
      </c>
      <c r="V62" s="343"/>
      <c r="W62" s="328">
        <f>+'Current Year - FY18 - Table 4'!AE57</f>
        <v>26.603359999999999</v>
      </c>
      <c r="X62" s="345"/>
    </row>
    <row r="63" spans="2:24" ht="15.75" customHeight="1" x14ac:dyDescent="0.2">
      <c r="B63" s="149"/>
      <c r="C63" s="110" t="s">
        <v>24</v>
      </c>
      <c r="E63" s="65">
        <f>+'Current Year - FY18 - Table 4'!U58</f>
        <v>509.41</v>
      </c>
      <c r="F63" s="3"/>
      <c r="G63" s="168">
        <f>'Prior Year - FY17 - Table 4'!U58</f>
        <v>513.79352000000006</v>
      </c>
      <c r="I63" s="6">
        <f t="shared" si="0"/>
        <v>-4.3835200000000327</v>
      </c>
      <c r="J63" s="7">
        <f t="shared" si="1"/>
        <v>-8.5316763045202131E-3</v>
      </c>
      <c r="L63" s="103">
        <v>-2.1820959325339857E-2</v>
      </c>
      <c r="O63" s="338"/>
      <c r="P63" s="172">
        <f t="shared" si="2"/>
        <v>0</v>
      </c>
      <c r="Q63" s="172">
        <f t="shared" si="3"/>
        <v>0</v>
      </c>
      <c r="R63" s="172">
        <f t="shared" si="4"/>
        <v>0</v>
      </c>
      <c r="S63" s="173">
        <f t="shared" si="5"/>
        <v>0</v>
      </c>
      <c r="U63" s="65">
        <f t="shared" si="6"/>
        <v>1161.45</v>
      </c>
      <c r="V63" s="343"/>
      <c r="W63" s="328">
        <f>+'Current Year - FY18 - Table 4'!AE58</f>
        <v>26.603359999999999</v>
      </c>
      <c r="X63" s="345"/>
    </row>
    <row r="64" spans="2:24" ht="15.75" customHeight="1" x14ac:dyDescent="0.2">
      <c r="B64" s="149"/>
      <c r="C64" s="110" t="s">
        <v>25</v>
      </c>
      <c r="E64" s="65">
        <f>+'Current Year - FY18 - Table 4'!U59</f>
        <v>471.86</v>
      </c>
      <c r="F64" s="3"/>
      <c r="G64" s="168">
        <f>'Prior Year - FY17 - Table 4'!U59</f>
        <v>475.92703999999998</v>
      </c>
      <c r="I64" s="6">
        <f t="shared" si="0"/>
        <v>-4.0670399999999631</v>
      </c>
      <c r="J64" s="7">
        <f t="shared" si="1"/>
        <v>-8.5455115136974843E-3</v>
      </c>
      <c r="L64" s="103">
        <v>-1.581746867649883E-2</v>
      </c>
      <c r="O64" s="338"/>
      <c r="P64" s="172">
        <f t="shared" si="2"/>
        <v>0</v>
      </c>
      <c r="Q64" s="172">
        <f t="shared" si="3"/>
        <v>0</v>
      </c>
      <c r="R64" s="172">
        <f t="shared" si="4"/>
        <v>0</v>
      </c>
      <c r="S64" s="173">
        <f t="shared" si="5"/>
        <v>0</v>
      </c>
      <c r="U64" s="65">
        <f t="shared" si="6"/>
        <v>1075.8399999999999</v>
      </c>
      <c r="V64" s="343"/>
      <c r="W64" s="328">
        <f>+'Current Year - FY18 - Table 4'!AE59</f>
        <v>26.603359999999999</v>
      </c>
      <c r="X64" s="345"/>
    </row>
    <row r="65" spans="2:24" ht="15.75" customHeight="1" x14ac:dyDescent="0.2">
      <c r="B65" s="149"/>
      <c r="C65" s="110" t="s">
        <v>26</v>
      </c>
      <c r="E65" s="65">
        <f>+'Current Year - FY18 - Table 4'!U60</f>
        <v>471.86</v>
      </c>
      <c r="F65" s="3"/>
      <c r="G65" s="168">
        <f>'Prior Year - FY17 - Table 4'!U60</f>
        <v>475.92703999999998</v>
      </c>
      <c r="I65" s="6">
        <f t="shared" si="0"/>
        <v>-4.0670399999999631</v>
      </c>
      <c r="J65" s="7">
        <f t="shared" si="1"/>
        <v>-8.5455115136974843E-3</v>
      </c>
      <c r="L65" s="103">
        <v>-8.4995620092153893E-3</v>
      </c>
      <c r="O65" s="338"/>
      <c r="P65" s="172">
        <f t="shared" si="2"/>
        <v>0</v>
      </c>
      <c r="Q65" s="172">
        <f t="shared" si="3"/>
        <v>0</v>
      </c>
      <c r="R65" s="172">
        <f t="shared" si="4"/>
        <v>0</v>
      </c>
      <c r="S65" s="173">
        <f t="shared" si="5"/>
        <v>0</v>
      </c>
      <c r="U65" s="65">
        <f t="shared" si="6"/>
        <v>1075.8399999999999</v>
      </c>
      <c r="V65" s="343"/>
      <c r="W65" s="328">
        <f>+'Current Year - FY18 - Table 4'!AE60</f>
        <v>26.603359999999999</v>
      </c>
      <c r="X65" s="345"/>
    </row>
    <row r="66" spans="2:24" ht="15.75" customHeight="1" x14ac:dyDescent="0.2">
      <c r="B66" s="149"/>
      <c r="C66" s="110" t="s">
        <v>27</v>
      </c>
      <c r="E66" s="65">
        <f>+'Current Year - FY18 - Table 4'!U61</f>
        <v>437</v>
      </c>
      <c r="F66" s="3"/>
      <c r="G66" s="168">
        <f>'Prior Year - FY17 - Table 4'!U61</f>
        <v>440.76967999999999</v>
      </c>
      <c r="I66" s="6">
        <f t="shared" si="0"/>
        <v>-3.7696799999999939</v>
      </c>
      <c r="J66" s="7">
        <f t="shared" si="1"/>
        <v>-8.5524939011231305E-3</v>
      </c>
      <c r="L66" s="103">
        <v>-3.4343759619651884E-3</v>
      </c>
      <c r="O66" s="338"/>
      <c r="P66" s="172">
        <f t="shared" si="2"/>
        <v>0</v>
      </c>
      <c r="Q66" s="172">
        <f t="shared" si="3"/>
        <v>0</v>
      </c>
      <c r="R66" s="172">
        <f t="shared" si="4"/>
        <v>0</v>
      </c>
      <c r="S66" s="173">
        <f t="shared" si="5"/>
        <v>0</v>
      </c>
      <c r="U66" s="65">
        <f t="shared" si="6"/>
        <v>996.36</v>
      </c>
      <c r="V66" s="343"/>
      <c r="W66" s="328">
        <f>+'Current Year - FY18 - Table 4'!AE61</f>
        <v>26.603359999999999</v>
      </c>
      <c r="X66" s="345"/>
    </row>
    <row r="67" spans="2:24" ht="15.75" customHeight="1" x14ac:dyDescent="0.2">
      <c r="B67" s="149"/>
      <c r="C67" s="110" t="s">
        <v>28</v>
      </c>
      <c r="E67" s="65">
        <f>+'Current Year - FY18 - Table 4'!U62</f>
        <v>399.45</v>
      </c>
      <c r="F67" s="3"/>
      <c r="G67" s="168">
        <f>'Prior Year - FY17 - Table 4'!U62</f>
        <v>402.90319999999997</v>
      </c>
      <c r="I67" s="6">
        <f t="shared" si="0"/>
        <v>-3.4531999999999812</v>
      </c>
      <c r="J67" s="7">
        <f t="shared" si="1"/>
        <v>-8.5707931830771786E-3</v>
      </c>
      <c r="L67" s="103">
        <v>-1.2554952261140737E-2</v>
      </c>
      <c r="O67" s="338"/>
      <c r="P67" s="172">
        <f t="shared" si="2"/>
        <v>0</v>
      </c>
      <c r="Q67" s="172">
        <f t="shared" si="3"/>
        <v>0</v>
      </c>
      <c r="R67" s="172">
        <f t="shared" si="4"/>
        <v>0</v>
      </c>
      <c r="S67" s="173">
        <f t="shared" si="5"/>
        <v>0</v>
      </c>
      <c r="U67" s="65">
        <f t="shared" si="6"/>
        <v>910.75</v>
      </c>
      <c r="V67" s="343"/>
      <c r="W67" s="328">
        <f>+'Current Year - FY18 - Table 4'!AE62</f>
        <v>26.603359999999999</v>
      </c>
      <c r="X67" s="345"/>
    </row>
    <row r="68" spans="2:24" ht="15.75" customHeight="1" thickBot="1" x14ac:dyDescent="0.25">
      <c r="B68" s="21"/>
      <c r="C68" s="160" t="s">
        <v>29</v>
      </c>
      <c r="D68" s="134"/>
      <c r="E68" s="153">
        <f>+'Current Year - FY18 - Table 4'!U63</f>
        <v>372.64</v>
      </c>
      <c r="F68" s="154"/>
      <c r="G68" s="155">
        <f>'Prior Year - FY17 - Table 4'!U63</f>
        <v>375.85383999999999</v>
      </c>
      <c r="H68" s="134"/>
      <c r="I68" s="156">
        <f t="shared" si="0"/>
        <v>-3.2138400000000047</v>
      </c>
      <c r="J68" s="157">
        <f t="shared" si="1"/>
        <v>-8.5507706932035198E-3</v>
      </c>
      <c r="K68" s="134"/>
      <c r="L68" s="158">
        <v>-1.2903532107315225E-2</v>
      </c>
      <c r="O68" s="338"/>
      <c r="P68" s="172">
        <f t="shared" si="2"/>
        <v>0</v>
      </c>
      <c r="Q68" s="172">
        <f t="shared" si="3"/>
        <v>0</v>
      </c>
      <c r="R68" s="172">
        <f t="shared" si="4"/>
        <v>0</v>
      </c>
      <c r="S68" s="173">
        <f t="shared" si="5"/>
        <v>0</v>
      </c>
      <c r="U68" s="153">
        <f t="shared" si="6"/>
        <v>849.62</v>
      </c>
      <c r="V68" s="344"/>
      <c r="W68" s="328">
        <f>+'Current Year - FY18 - Table 4'!AE63</f>
        <v>26.603359999999999</v>
      </c>
      <c r="X68" s="345"/>
    </row>
    <row r="69" spans="2:24" ht="15.75" customHeight="1" x14ac:dyDescent="0.2">
      <c r="B69" s="150" t="s">
        <v>103</v>
      </c>
      <c r="C69" s="167" t="s">
        <v>30</v>
      </c>
      <c r="E69" s="65">
        <f>+'Current Year - FY18 - Table 4'!U64</f>
        <v>423.59000000000003</v>
      </c>
      <c r="F69" s="3"/>
      <c r="G69" s="168">
        <f>'Prior Year - FY17 - Table 4'!U64</f>
        <v>427.24344000000002</v>
      </c>
      <c r="I69" s="6">
        <f t="shared" si="0"/>
        <v>-3.6534399999999891</v>
      </c>
      <c r="J69" s="7">
        <f t="shared" si="1"/>
        <v>-8.5511903939355718E-3</v>
      </c>
      <c r="L69" s="103">
        <v>-1.3831355349700101E-2</v>
      </c>
      <c r="O69" s="338"/>
      <c r="P69" s="172">
        <f t="shared" si="2"/>
        <v>0</v>
      </c>
      <c r="Q69" s="172">
        <f t="shared" si="3"/>
        <v>0</v>
      </c>
      <c r="R69" s="172">
        <f t="shared" si="4"/>
        <v>0</v>
      </c>
      <c r="S69" s="173">
        <f t="shared" si="5"/>
        <v>0</v>
      </c>
      <c r="U69" s="65">
        <f t="shared" si="6"/>
        <v>965.79</v>
      </c>
      <c r="V69" s="343"/>
      <c r="W69" s="328">
        <f>+'Current Year - FY18 - Table 4'!AE64</f>
        <v>26.603359999999999</v>
      </c>
      <c r="X69" s="345"/>
    </row>
    <row r="70" spans="2:24" ht="15.75" customHeight="1" x14ac:dyDescent="0.2">
      <c r="B70" s="149" t="s">
        <v>111</v>
      </c>
      <c r="C70" s="110" t="s">
        <v>31</v>
      </c>
      <c r="E70" s="65">
        <f>+'Current Year - FY18 - Table 4'!U65</f>
        <v>404.83000000000004</v>
      </c>
      <c r="F70" s="3"/>
      <c r="G70" s="168">
        <f>'Prior Year - FY17 - Table 4'!U65</f>
        <v>408.30520000000001</v>
      </c>
      <c r="I70" s="6">
        <f t="shared" si="0"/>
        <v>-3.4751999999999725</v>
      </c>
      <c r="J70" s="7">
        <f t="shared" si="1"/>
        <v>-8.5112802873927949E-3</v>
      </c>
      <c r="O70" s="338"/>
      <c r="P70" s="172">
        <f t="shared" si="2"/>
        <v>0</v>
      </c>
      <c r="Q70" s="172">
        <f t="shared" si="3"/>
        <v>0</v>
      </c>
      <c r="R70" s="172">
        <f t="shared" si="4"/>
        <v>0</v>
      </c>
      <c r="S70" s="173">
        <f t="shared" si="5"/>
        <v>0</v>
      </c>
      <c r="U70" s="65">
        <f t="shared" si="6"/>
        <v>923.01</v>
      </c>
      <c r="V70" s="343"/>
      <c r="W70" s="328">
        <f>+'Current Year - FY18 - Table 4'!AE65</f>
        <v>26.603359999999999</v>
      </c>
      <c r="X70" s="345"/>
    </row>
    <row r="71" spans="2:24" ht="15.75" customHeight="1" x14ac:dyDescent="0.2">
      <c r="B71" s="149" t="s">
        <v>102</v>
      </c>
      <c r="C71" s="110" t="s">
        <v>32</v>
      </c>
      <c r="E71" s="65">
        <f>+'Current Year - FY18 - Table 4'!U66</f>
        <v>351.19</v>
      </c>
      <c r="F71" s="3"/>
      <c r="G71" s="168">
        <f>'Prior Year - FY17 - Table 4'!U66</f>
        <v>354.21960000000001</v>
      </c>
      <c r="I71" s="6">
        <f t="shared" si="0"/>
        <v>-3.0296000000000163</v>
      </c>
      <c r="J71" s="7">
        <f t="shared" si="1"/>
        <v>-8.5528864015430427E-3</v>
      </c>
      <c r="O71" s="338"/>
      <c r="P71" s="172">
        <f t="shared" si="2"/>
        <v>0</v>
      </c>
      <c r="Q71" s="172">
        <f t="shared" si="3"/>
        <v>0</v>
      </c>
      <c r="R71" s="172">
        <f t="shared" si="4"/>
        <v>0</v>
      </c>
      <c r="S71" s="173">
        <f t="shared" si="5"/>
        <v>0</v>
      </c>
      <c r="U71" s="65">
        <f t="shared" si="6"/>
        <v>800.71</v>
      </c>
      <c r="V71" s="343"/>
      <c r="W71" s="328">
        <f>+'Current Year - FY18 - Table 4'!AE66</f>
        <v>26.603359999999999</v>
      </c>
      <c r="X71" s="345"/>
    </row>
    <row r="72" spans="2:24" ht="15.75" customHeight="1" thickBot="1" x14ac:dyDescent="0.25">
      <c r="B72" s="21"/>
      <c r="C72" s="160" t="s">
        <v>33</v>
      </c>
      <c r="D72" s="134"/>
      <c r="E72" s="153">
        <f>+'Current Year - FY18 - Table 4'!U67</f>
        <v>335.09000000000003</v>
      </c>
      <c r="F72" s="154"/>
      <c r="G72" s="155">
        <f>'Prior Year - FY17 - Table 4'!U67</f>
        <v>337.98735999999997</v>
      </c>
      <c r="H72" s="134"/>
      <c r="I72" s="156">
        <f t="shared" si="0"/>
        <v>-2.8973599999999351</v>
      </c>
      <c r="J72" s="157">
        <f t="shared" si="1"/>
        <v>-8.572391582927644E-3</v>
      </c>
      <c r="K72" s="134"/>
      <c r="L72" s="161"/>
      <c r="O72" s="338"/>
      <c r="P72" s="172">
        <f t="shared" si="2"/>
        <v>0</v>
      </c>
      <c r="Q72" s="172">
        <f t="shared" si="3"/>
        <v>0</v>
      </c>
      <c r="R72" s="172">
        <f t="shared" si="4"/>
        <v>0</v>
      </c>
      <c r="S72" s="173">
        <f t="shared" si="5"/>
        <v>0</v>
      </c>
      <c r="U72" s="153">
        <f t="shared" si="6"/>
        <v>764.01</v>
      </c>
      <c r="V72" s="344"/>
      <c r="W72" s="328">
        <f>+'Current Year - FY18 - Table 4'!AE67</f>
        <v>26.603359999999999</v>
      </c>
      <c r="X72" s="345"/>
    </row>
    <row r="73" spans="2:24" ht="15.75" customHeight="1" x14ac:dyDescent="0.2">
      <c r="B73" s="150" t="s">
        <v>104</v>
      </c>
      <c r="C73" s="167" t="s">
        <v>34</v>
      </c>
      <c r="E73" s="65">
        <f>+'Current Year - FY18 - Table 4'!U68</f>
        <v>565.73</v>
      </c>
      <c r="F73" s="3"/>
      <c r="G73" s="168">
        <f>'Prior Year - FY17 - Table 4'!U68</f>
        <v>570.59824000000003</v>
      </c>
      <c r="I73" s="6">
        <f t="shared" si="0"/>
        <v>-4.8682400000000143</v>
      </c>
      <c r="J73" s="7">
        <f t="shared" si="1"/>
        <v>-8.5318174132468661E-3</v>
      </c>
      <c r="O73" s="338"/>
      <c r="P73" s="172">
        <f t="shared" si="2"/>
        <v>0</v>
      </c>
      <c r="Q73" s="172">
        <f t="shared" si="3"/>
        <v>0</v>
      </c>
      <c r="R73" s="172">
        <f t="shared" si="4"/>
        <v>0</v>
      </c>
      <c r="S73" s="173">
        <f t="shared" si="5"/>
        <v>0</v>
      </c>
      <c r="U73" s="65">
        <f t="shared" si="6"/>
        <v>1289.8599999999999</v>
      </c>
      <c r="V73" s="343"/>
      <c r="W73" s="328">
        <f>+'Current Year - FY18 - Table 4'!AE68</f>
        <v>26.603359999999999</v>
      </c>
      <c r="X73" s="345"/>
    </row>
    <row r="74" spans="2:24" ht="15.75" customHeight="1" x14ac:dyDescent="0.2">
      <c r="B74" s="150" t="s">
        <v>115</v>
      </c>
      <c r="C74" s="110" t="s">
        <v>35</v>
      </c>
      <c r="E74" s="65">
        <f>+'Current Year - FY18 - Table 4'!U69</f>
        <v>538.9</v>
      </c>
      <c r="F74" s="3"/>
      <c r="G74" s="168">
        <f>'Prior Year - FY17 - Table 4'!U69</f>
        <v>543.54887999999994</v>
      </c>
      <c r="I74" s="6">
        <f t="shared" si="0"/>
        <v>-4.6488799999999628</v>
      </c>
      <c r="J74" s="7">
        <f t="shared" si="1"/>
        <v>-8.5528278523910543E-3</v>
      </c>
      <c r="O74" s="338"/>
      <c r="P74" s="172">
        <f t="shared" si="2"/>
        <v>0</v>
      </c>
      <c r="Q74" s="172">
        <f t="shared" si="3"/>
        <v>0</v>
      </c>
      <c r="R74" s="172">
        <f t="shared" si="4"/>
        <v>0</v>
      </c>
      <c r="S74" s="173">
        <f t="shared" si="5"/>
        <v>0</v>
      </c>
      <c r="U74" s="65">
        <f t="shared" si="6"/>
        <v>1228.69</v>
      </c>
      <c r="V74" s="343"/>
      <c r="W74" s="328">
        <f>+'Current Year - FY18 - Table 4'!AE69</f>
        <v>26.603359999999999</v>
      </c>
      <c r="X74" s="345"/>
    </row>
    <row r="75" spans="2:24" ht="15.75" customHeight="1" x14ac:dyDescent="0.2">
      <c r="B75" s="150" t="s">
        <v>106</v>
      </c>
      <c r="C75" s="110" t="s">
        <v>36</v>
      </c>
      <c r="E75" s="65">
        <f>+'Current Year - FY18 - Table 4'!U70</f>
        <v>533.54</v>
      </c>
      <c r="F75" s="3"/>
      <c r="G75" s="168">
        <f>'Prior Year - FY17 - Table 4'!U70</f>
        <v>538.14688000000001</v>
      </c>
      <c r="I75" s="6">
        <f t="shared" si="0"/>
        <v>-4.6068800000000465</v>
      </c>
      <c r="J75" s="7">
        <f t="shared" si="1"/>
        <v>-8.5606368283693227E-3</v>
      </c>
      <c r="O75" s="338"/>
      <c r="P75" s="172">
        <f t="shared" ref="P75:P82" si="7">+O75*E75</f>
        <v>0</v>
      </c>
      <c r="Q75" s="172">
        <f t="shared" ref="Q75:Q82" si="8">+O75*G75</f>
        <v>0</v>
      </c>
      <c r="R75" s="172">
        <f t="shared" ref="R75:R82" si="9">+P75-Q75</f>
        <v>0</v>
      </c>
      <c r="S75" s="173">
        <f t="shared" ref="S75:S82" si="10">IFERROR(R75/Q75,0)</f>
        <v>0</v>
      </c>
      <c r="U75" s="65">
        <f t="shared" si="6"/>
        <v>1216.47</v>
      </c>
      <c r="V75" s="343"/>
      <c r="W75" s="328">
        <f>+'Current Year - FY18 - Table 4'!AE70</f>
        <v>26.603359999999999</v>
      </c>
      <c r="X75" s="345"/>
    </row>
    <row r="76" spans="2:24" ht="15.75" customHeight="1" x14ac:dyDescent="0.2">
      <c r="B76" s="149"/>
      <c r="C76" s="110" t="s">
        <v>37</v>
      </c>
      <c r="E76" s="65">
        <f>+'Current Year - FY18 - Table 4'!U71</f>
        <v>506.73</v>
      </c>
      <c r="F76" s="3"/>
      <c r="G76" s="168">
        <f>'Prior Year - FY17 - Table 4'!U71</f>
        <v>511.09752000000003</v>
      </c>
      <c r="I76" s="6">
        <f t="shared" si="0"/>
        <v>-4.3675200000000132</v>
      </c>
      <c r="J76" s="7">
        <f t="shared" si="1"/>
        <v>-8.545375058755935E-3</v>
      </c>
      <c r="O76" s="338"/>
      <c r="P76" s="172">
        <f t="shared" si="7"/>
        <v>0</v>
      </c>
      <c r="Q76" s="172">
        <f t="shared" si="8"/>
        <v>0</v>
      </c>
      <c r="R76" s="172">
        <f t="shared" si="9"/>
        <v>0</v>
      </c>
      <c r="S76" s="173">
        <f t="shared" si="10"/>
        <v>0</v>
      </c>
      <c r="U76" s="65">
        <f t="shared" si="6"/>
        <v>1155.3399999999999</v>
      </c>
      <c r="V76" s="343"/>
      <c r="W76" s="328">
        <f>+'Current Year - FY18 - Table 4'!AE71</f>
        <v>26.603359999999999</v>
      </c>
      <c r="X76" s="345"/>
    </row>
    <row r="77" spans="2:24" ht="15.75" customHeight="1" x14ac:dyDescent="0.2">
      <c r="B77" s="149"/>
      <c r="C77" s="110" t="s">
        <v>38</v>
      </c>
      <c r="E77" s="65">
        <f>+'Current Year - FY18 - Table 4'!U72</f>
        <v>458.46</v>
      </c>
      <c r="F77" s="3"/>
      <c r="G77" s="168">
        <f>'Prior Year - FY17 - Table 4'!U72</f>
        <v>462.40392000000003</v>
      </c>
      <c r="I77" s="6">
        <f t="shared" si="0"/>
        <v>-3.9439200000000483</v>
      </c>
      <c r="J77" s="7">
        <f t="shared" si="1"/>
        <v>-8.5291664482430168E-3</v>
      </c>
      <c r="O77" s="338"/>
      <c r="P77" s="172">
        <f t="shared" si="7"/>
        <v>0</v>
      </c>
      <c r="Q77" s="172">
        <f t="shared" si="8"/>
        <v>0</v>
      </c>
      <c r="R77" s="172">
        <f t="shared" si="9"/>
        <v>0</v>
      </c>
      <c r="S77" s="173">
        <f t="shared" si="10"/>
        <v>0</v>
      </c>
      <c r="U77" s="65">
        <f t="shared" si="6"/>
        <v>1045.29</v>
      </c>
      <c r="V77" s="343"/>
      <c r="W77" s="328">
        <f>+'Current Year - FY18 - Table 4'!AE72</f>
        <v>26.603359999999999</v>
      </c>
      <c r="X77" s="345"/>
    </row>
    <row r="78" spans="2:24" ht="15.75" customHeight="1" x14ac:dyDescent="0.2">
      <c r="B78" s="149"/>
      <c r="C78" s="110" t="s">
        <v>39</v>
      </c>
      <c r="E78" s="65">
        <f>+'Current Year - FY18 - Table 4'!U73</f>
        <v>437</v>
      </c>
      <c r="F78" s="3"/>
      <c r="G78" s="168">
        <f>'Prior Year - FY17 - Table 4'!U73</f>
        <v>440.76967999999999</v>
      </c>
      <c r="I78" s="6">
        <f t="shared" si="0"/>
        <v>-3.7696799999999939</v>
      </c>
      <c r="J78" s="7">
        <f t="shared" si="1"/>
        <v>-8.5524939011231305E-3</v>
      </c>
      <c r="O78" s="338"/>
      <c r="P78" s="172">
        <f t="shared" si="7"/>
        <v>0</v>
      </c>
      <c r="Q78" s="172">
        <f t="shared" si="8"/>
        <v>0</v>
      </c>
      <c r="R78" s="172">
        <f t="shared" si="9"/>
        <v>0</v>
      </c>
      <c r="S78" s="173">
        <f t="shared" si="10"/>
        <v>0</v>
      </c>
      <c r="U78" s="65">
        <f t="shared" si="6"/>
        <v>996.36</v>
      </c>
      <c r="V78" s="343"/>
      <c r="W78" s="328">
        <f>+'Current Year - FY18 - Table 4'!AE73</f>
        <v>26.603359999999999</v>
      </c>
      <c r="X78" s="345"/>
    </row>
    <row r="79" spans="2:24" ht="15.75" customHeight="1" x14ac:dyDescent="0.2">
      <c r="B79" s="149"/>
      <c r="C79" s="110" t="s">
        <v>40</v>
      </c>
      <c r="E79" s="65">
        <f>+'Current Year - FY18 - Table 4'!U74</f>
        <v>388.74</v>
      </c>
      <c r="F79" s="3"/>
      <c r="G79" s="168">
        <f>'Prior Year - FY17 - Table 4'!U74</f>
        <v>392.08608000000004</v>
      </c>
      <c r="I79" s="6">
        <f t="shared" si="0"/>
        <v>-3.346080000000029</v>
      </c>
      <c r="J79" s="7">
        <f t="shared" si="1"/>
        <v>-8.5340443608710338E-3</v>
      </c>
      <c r="O79" s="338"/>
      <c r="P79" s="172">
        <f t="shared" si="7"/>
        <v>0</v>
      </c>
      <c r="Q79" s="172">
        <f t="shared" si="8"/>
        <v>0</v>
      </c>
      <c r="R79" s="172">
        <f t="shared" si="9"/>
        <v>0</v>
      </c>
      <c r="S79" s="173">
        <f t="shared" si="10"/>
        <v>0</v>
      </c>
      <c r="U79" s="65">
        <f t="shared" si="6"/>
        <v>886.33</v>
      </c>
      <c r="V79" s="343"/>
      <c r="W79" s="328">
        <f>+'Current Year - FY18 - Table 4'!AE74</f>
        <v>26.603359999999999</v>
      </c>
      <c r="X79" s="345"/>
    </row>
    <row r="80" spans="2:24" ht="15.75" customHeight="1" x14ac:dyDescent="0.2">
      <c r="B80" s="149"/>
      <c r="C80" s="110" t="s">
        <v>41</v>
      </c>
      <c r="E80" s="65">
        <f>+'Current Year - FY18 - Table 4'!U75</f>
        <v>372.64</v>
      </c>
      <c r="F80" s="3"/>
      <c r="G80" s="168">
        <f>'Prior Year - FY17 - Table 4'!U75</f>
        <v>375.85383999999999</v>
      </c>
      <c r="I80" s="6">
        <f t="shared" si="0"/>
        <v>-3.2138400000000047</v>
      </c>
      <c r="J80" s="7">
        <f t="shared" si="1"/>
        <v>-8.5507706932035198E-3</v>
      </c>
      <c r="O80" s="338"/>
      <c r="P80" s="172">
        <f t="shared" si="7"/>
        <v>0</v>
      </c>
      <c r="Q80" s="172">
        <f t="shared" si="8"/>
        <v>0</v>
      </c>
      <c r="R80" s="172">
        <f t="shared" si="9"/>
        <v>0</v>
      </c>
      <c r="S80" s="173">
        <f t="shared" si="10"/>
        <v>0</v>
      </c>
      <c r="U80" s="65">
        <f t="shared" si="6"/>
        <v>849.62</v>
      </c>
      <c r="V80" s="343"/>
      <c r="W80" s="328">
        <f>+'Current Year - FY18 - Table 4'!AE75</f>
        <v>26.603359999999999</v>
      </c>
      <c r="X80" s="345"/>
    </row>
    <row r="81" spans="2:24" ht="15.75" customHeight="1" x14ac:dyDescent="0.2">
      <c r="B81" s="149"/>
      <c r="C81" s="110" t="s">
        <v>42</v>
      </c>
      <c r="E81" s="65">
        <f>+'Current Year - FY18 - Table 4'!U76</f>
        <v>321.68</v>
      </c>
      <c r="F81" s="3"/>
      <c r="G81" s="168">
        <f>'Prior Year - FY17 - Table 4'!U76</f>
        <v>324.46424000000002</v>
      </c>
      <c r="I81" s="6">
        <f t="shared" si="0"/>
        <v>-2.7842400000000112</v>
      </c>
      <c r="J81" s="7">
        <f t="shared" si="1"/>
        <v>-8.5810380829641226E-3</v>
      </c>
      <c r="O81" s="338"/>
      <c r="P81" s="172">
        <f t="shared" si="7"/>
        <v>0</v>
      </c>
      <c r="Q81" s="172">
        <f t="shared" si="8"/>
        <v>0</v>
      </c>
      <c r="R81" s="172">
        <f t="shared" si="9"/>
        <v>0</v>
      </c>
      <c r="S81" s="173">
        <f t="shared" si="10"/>
        <v>0</v>
      </c>
      <c r="U81" s="65">
        <f t="shared" si="6"/>
        <v>733.43</v>
      </c>
      <c r="V81" s="343"/>
      <c r="W81" s="328">
        <f>+'Current Year - FY18 - Table 4'!AE76</f>
        <v>26.603359999999999</v>
      </c>
      <c r="X81" s="345"/>
    </row>
    <row r="82" spans="2:24" ht="15.75" customHeight="1" thickBot="1" x14ac:dyDescent="0.25">
      <c r="B82" s="21"/>
      <c r="C82" s="160" t="s">
        <v>43</v>
      </c>
      <c r="D82" s="134"/>
      <c r="E82" s="153">
        <f>+'Current Year - FY18 - Table 4'!U77</f>
        <v>308.28000000000003</v>
      </c>
      <c r="F82" s="154"/>
      <c r="G82" s="155">
        <f>'Prior Year - FY17 - Table 4'!U77</f>
        <v>310.93799999999999</v>
      </c>
      <c r="H82" s="134"/>
      <c r="I82" s="156">
        <f>+E82-G82</f>
        <v>-2.6579999999999586</v>
      </c>
      <c r="J82" s="157">
        <f>+I82/G82</f>
        <v>-8.548327962487565E-3</v>
      </c>
      <c r="K82" s="134"/>
      <c r="L82" s="161"/>
      <c r="O82" s="338"/>
      <c r="P82" s="172">
        <f t="shared" si="7"/>
        <v>0</v>
      </c>
      <c r="Q82" s="172">
        <f t="shared" si="8"/>
        <v>0</v>
      </c>
      <c r="R82" s="172">
        <f t="shared" si="9"/>
        <v>0</v>
      </c>
      <c r="S82" s="173">
        <f t="shared" si="10"/>
        <v>0</v>
      </c>
      <c r="U82" s="153">
        <f t="shared" si="6"/>
        <v>702.88</v>
      </c>
      <c r="V82" s="344"/>
      <c r="W82" s="328">
        <f>+'Current Year - FY18 - Table 4'!AE77</f>
        <v>26.603359999999999</v>
      </c>
      <c r="X82" s="345"/>
    </row>
    <row r="84" spans="2:24" x14ac:dyDescent="0.2">
      <c r="C84" s="174" t="s">
        <v>119</v>
      </c>
      <c r="E84" s="6"/>
      <c r="G84" s="6"/>
      <c r="O84" s="170">
        <f>SUM(O17:O82)</f>
        <v>0</v>
      </c>
      <c r="P84" s="170">
        <f>SUM(P17:P82)</f>
        <v>0</v>
      </c>
      <c r="Q84" s="170">
        <f>SUM(Q17:Q82)</f>
        <v>0</v>
      </c>
      <c r="R84" s="170">
        <f>SUM(R17:R82)</f>
        <v>0</v>
      </c>
      <c r="S84" s="173">
        <f>IFERROR(R84/Q84,0)</f>
        <v>0</v>
      </c>
    </row>
  </sheetData>
  <sheetProtection algorithmName="SHA-512" hashValue="x7bdhfd5k9JA5CBimGSmKRNsWytQhQvQxdYOq/4+VgkUfwsqYwMUZjuUzNuc3O6IV+HqXCPr/Y2UhZDhdKDeaQ==" saltValue="o1JkaPBL/HvJyvcKkXHmKA==" spinCount="100000" sheet="1" objects="1" scenarios="1"/>
  <mergeCells count="8">
    <mergeCell ref="I15:J15"/>
    <mergeCell ref="E1:S1"/>
    <mergeCell ref="E2:S2"/>
    <mergeCell ref="E3:S3"/>
    <mergeCell ref="E4:S4"/>
    <mergeCell ref="E5:S5"/>
    <mergeCell ref="C7:S7"/>
    <mergeCell ref="E9:I9"/>
  </mergeCells>
  <dataValidations count="1">
    <dataValidation type="list" allowBlank="1" showInputMessage="1" showErrorMessage="1" sqref="I10">
      <formula1>County</formula1>
    </dataValidation>
  </dataValidations>
  <hyperlinks>
    <hyperlink ref="E4:S4" r:id="rId1" display="Questions Call 714-594-5720 Or 714-323-5968 Or Email MikeL@AXIOMHC.COM"/>
  </hyperlinks>
  <pageMargins left="0.7" right="0.7" top="0.75" bottom="0.75" header="0.3" footer="0.3"/>
  <pageSetup scale="59" fitToHeight="0" orientation="portrait" r:id="rId2"/>
  <headerFooter>
    <oddFooter>&amp;L&amp;12Http://www.AxiomHC.com&amp;C&amp;12Axiom Healthcare Group&amp;R&amp;12Page &amp;P of &amp;N</oddFooter>
  </headerFooter>
  <rowBreaks count="1" manualBreakCount="1">
    <brk id="6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25"/>
  <sheetViews>
    <sheetView topLeftCell="A79" zoomScale="95" zoomScaleNormal="95" workbookViewId="0">
      <selection activeCell="F97" sqref="F97"/>
    </sheetView>
  </sheetViews>
  <sheetFormatPr defaultRowHeight="12.75" x14ac:dyDescent="0.2"/>
  <cols>
    <col min="1" max="1" width="40.7109375" customWidth="1"/>
    <col min="2" max="2" width="14.7109375" customWidth="1"/>
    <col min="3" max="4" width="14.85546875" bestFit="1" customWidth="1"/>
    <col min="5" max="5" width="9.140625" style="337"/>
  </cols>
  <sheetData>
    <row r="1" spans="1:8" ht="14.25" thickTop="1" thickBot="1" x14ac:dyDescent="0.25">
      <c r="A1" s="196" t="s">
        <v>159</v>
      </c>
      <c r="B1" s="196" t="s">
        <v>160</v>
      </c>
      <c r="C1" s="196" t="s">
        <v>161</v>
      </c>
      <c r="D1" s="196" t="s">
        <v>162</v>
      </c>
    </row>
    <row r="2" spans="1:8" ht="14.25" thickTop="1" thickBot="1" x14ac:dyDescent="0.25">
      <c r="A2" s="194" t="s">
        <v>132</v>
      </c>
      <c r="B2" s="194">
        <v>36084</v>
      </c>
      <c r="C2" s="205">
        <v>1.7250000000000001</v>
      </c>
      <c r="D2" s="205">
        <v>1.7894000000000001</v>
      </c>
    </row>
    <row r="3" spans="1:8" ht="13.5" thickBot="1" x14ac:dyDescent="0.25">
      <c r="A3" s="195" t="s">
        <v>123</v>
      </c>
      <c r="B3" s="195">
        <v>17020</v>
      </c>
      <c r="C3" s="206">
        <v>1.1351</v>
      </c>
      <c r="D3" s="206">
        <v>1.1646000000000001</v>
      </c>
    </row>
    <row r="4" spans="1:8" ht="14.25" thickTop="1" thickBot="1" x14ac:dyDescent="0.25">
      <c r="A4" s="195" t="s">
        <v>149</v>
      </c>
      <c r="B4" s="197">
        <v>36084</v>
      </c>
      <c r="C4" s="205">
        <v>1.7250000000000001</v>
      </c>
      <c r="D4" s="205">
        <v>1.7894000000000001</v>
      </c>
    </row>
    <row r="5" spans="1:8" ht="13.5" thickBot="1" x14ac:dyDescent="0.25">
      <c r="A5" s="195" t="s">
        <v>136</v>
      </c>
      <c r="B5" s="195">
        <v>40900</v>
      </c>
      <c r="C5" s="206">
        <v>1.6424000000000001</v>
      </c>
      <c r="D5" s="206">
        <v>1.6601000000000001</v>
      </c>
    </row>
    <row r="6" spans="1:8" ht="13.5" thickBot="1" x14ac:dyDescent="0.25">
      <c r="A6" s="195" t="s">
        <v>125</v>
      </c>
      <c r="B6" s="195">
        <v>23420</v>
      </c>
      <c r="C6" s="206">
        <v>1.0898000000000001</v>
      </c>
      <c r="D6" s="206">
        <v>1.1097000000000001</v>
      </c>
    </row>
    <row r="7" spans="1:8" ht="13.5" thickBot="1" x14ac:dyDescent="0.25">
      <c r="A7" s="195" t="s">
        <v>124</v>
      </c>
      <c r="B7" s="195">
        <v>20940</v>
      </c>
      <c r="C7" s="206">
        <v>0.88090000000000002</v>
      </c>
      <c r="D7" s="206">
        <v>0.86899999999999999</v>
      </c>
    </row>
    <row r="8" spans="1:8" ht="13.5" thickBot="1" x14ac:dyDescent="0.25">
      <c r="A8" s="195" t="s">
        <v>122</v>
      </c>
      <c r="B8" s="195">
        <v>12540</v>
      </c>
      <c r="C8" s="206">
        <v>1.1993</v>
      </c>
      <c r="D8" s="206">
        <v>1.1899</v>
      </c>
    </row>
    <row r="9" spans="1:8" ht="13.5" thickBot="1" x14ac:dyDescent="0.25">
      <c r="A9" s="195" t="s">
        <v>126</v>
      </c>
      <c r="B9" s="195">
        <v>25260</v>
      </c>
      <c r="C9" s="206">
        <v>1.0749</v>
      </c>
      <c r="D9" s="206">
        <v>1.1158000000000001</v>
      </c>
    </row>
    <row r="10" spans="1:8" ht="13.5" thickBot="1" x14ac:dyDescent="0.25">
      <c r="A10" s="195" t="s">
        <v>127</v>
      </c>
      <c r="B10" s="195">
        <v>31084</v>
      </c>
      <c r="C10" s="206">
        <v>1.2781</v>
      </c>
      <c r="D10" s="206">
        <v>1.2721</v>
      </c>
    </row>
    <row r="11" spans="1:8" ht="13.5" thickBot="1" x14ac:dyDescent="0.25">
      <c r="A11" s="195" t="s">
        <v>128</v>
      </c>
      <c r="B11" s="195">
        <v>31460</v>
      </c>
      <c r="C11" s="206">
        <v>0.752</v>
      </c>
      <c r="D11" s="206">
        <v>0.77590000000000003</v>
      </c>
    </row>
    <row r="12" spans="1:8" ht="13.5" thickBot="1" x14ac:dyDescent="0.25">
      <c r="A12" s="195" t="s">
        <v>139</v>
      </c>
      <c r="B12" s="334">
        <v>42034</v>
      </c>
      <c r="C12" s="206">
        <v>1.7896000000000001</v>
      </c>
      <c r="D12" s="206">
        <v>1.7876000000000001</v>
      </c>
      <c r="E12" s="336" t="s">
        <v>176</v>
      </c>
      <c r="F12" s="335" t="s">
        <v>175</v>
      </c>
      <c r="G12" s="335"/>
      <c r="H12" s="335"/>
    </row>
    <row r="13" spans="1:8" ht="13.5" thickBot="1" x14ac:dyDescent="0.25">
      <c r="A13" s="195" t="s">
        <v>129</v>
      </c>
      <c r="B13" s="195">
        <v>32900</v>
      </c>
      <c r="C13" s="206">
        <v>1.3447</v>
      </c>
      <c r="D13" s="206">
        <v>1.3375000000000001</v>
      </c>
    </row>
    <row r="14" spans="1:8" ht="13.5" thickBot="1" x14ac:dyDescent="0.25">
      <c r="A14" s="195" t="s">
        <v>137</v>
      </c>
      <c r="B14" s="195">
        <v>41500</v>
      </c>
      <c r="C14" s="207">
        <v>1.7144000000000001</v>
      </c>
      <c r="D14" s="207">
        <v>1.7225000000000001</v>
      </c>
    </row>
    <row r="15" spans="1:8" ht="13.5" thickBot="1" x14ac:dyDescent="0.25">
      <c r="A15" s="195" t="s">
        <v>131</v>
      </c>
      <c r="B15" s="195">
        <v>34900</v>
      </c>
      <c r="C15" s="206">
        <v>1.5144</v>
      </c>
      <c r="D15" s="206">
        <v>1.5840000000000001</v>
      </c>
    </row>
    <row r="16" spans="1:8" ht="13.5" thickBot="1" x14ac:dyDescent="0.25">
      <c r="A16" s="195" t="s">
        <v>142</v>
      </c>
      <c r="B16" s="334">
        <v>11244</v>
      </c>
      <c r="C16" s="206">
        <v>1.2393000000000001</v>
      </c>
      <c r="D16" s="206">
        <v>1.2153</v>
      </c>
      <c r="E16" s="336" t="s">
        <v>177</v>
      </c>
      <c r="F16" s="335" t="s">
        <v>175</v>
      </c>
      <c r="G16" s="335"/>
      <c r="H16" s="335"/>
    </row>
    <row r="17" spans="1:8" ht="13.5" thickBot="1" x14ac:dyDescent="0.25">
      <c r="A17" s="195" t="s">
        <v>150</v>
      </c>
      <c r="B17" s="195">
        <v>40900</v>
      </c>
      <c r="C17" s="206">
        <v>1.6424000000000001</v>
      </c>
      <c r="D17" s="206">
        <v>1.6601000000000001</v>
      </c>
    </row>
    <row r="18" spans="1:8" ht="13.5" thickBot="1" x14ac:dyDescent="0.25">
      <c r="A18" s="195" t="s">
        <v>135</v>
      </c>
      <c r="B18" s="195">
        <v>40140</v>
      </c>
      <c r="C18" s="206">
        <v>1.1930000000000001</v>
      </c>
      <c r="D18" s="206">
        <v>1.1724000000000001</v>
      </c>
    </row>
    <row r="19" spans="1:8" ht="13.5" thickBot="1" x14ac:dyDescent="0.25">
      <c r="A19" s="195" t="s">
        <v>151</v>
      </c>
      <c r="B19" s="195">
        <v>40900</v>
      </c>
      <c r="C19" s="206">
        <v>1.6424000000000001</v>
      </c>
      <c r="D19" s="206">
        <v>1.6601000000000001</v>
      </c>
    </row>
    <row r="20" spans="1:8" ht="13.5" thickBot="1" x14ac:dyDescent="0.25">
      <c r="A20" s="195" t="s">
        <v>140</v>
      </c>
      <c r="B20" s="195">
        <v>41940</v>
      </c>
      <c r="C20" s="206">
        <v>1.7921</v>
      </c>
      <c r="D20" s="206">
        <v>1.7934000000000001</v>
      </c>
    </row>
    <row r="21" spans="1:8" ht="13.5" thickBot="1" x14ac:dyDescent="0.25">
      <c r="A21" s="195" t="s">
        <v>152</v>
      </c>
      <c r="B21" s="195">
        <v>40140</v>
      </c>
      <c r="C21" s="206">
        <v>1.1930000000000001</v>
      </c>
      <c r="D21" s="206">
        <v>1.1724000000000001</v>
      </c>
    </row>
    <row r="22" spans="1:8" ht="13.5" thickBot="1" x14ac:dyDescent="0.25">
      <c r="A22" s="195" t="s">
        <v>138</v>
      </c>
      <c r="B22" s="195">
        <v>41740</v>
      </c>
      <c r="C22" s="206">
        <v>1.252</v>
      </c>
      <c r="D22" s="206">
        <v>1.2605</v>
      </c>
    </row>
    <row r="23" spans="1:8" ht="13.5" thickBot="1" x14ac:dyDescent="0.25">
      <c r="A23" s="195" t="s">
        <v>153</v>
      </c>
      <c r="B23" s="195">
        <v>41884</v>
      </c>
      <c r="C23" s="206">
        <v>1.7629000000000001</v>
      </c>
      <c r="D23" s="206">
        <v>1.7676000000000001</v>
      </c>
    </row>
    <row r="24" spans="1:8" ht="13.5" thickBot="1" x14ac:dyDescent="0.25">
      <c r="A24" s="195" t="s">
        <v>146</v>
      </c>
      <c r="B24" s="195">
        <v>44700</v>
      </c>
      <c r="C24" s="206">
        <v>1.4418</v>
      </c>
      <c r="D24" s="206">
        <v>1.4510000000000001</v>
      </c>
    </row>
    <row r="25" spans="1:8" ht="13.5" thickBot="1" x14ac:dyDescent="0.25">
      <c r="A25" s="195" t="s">
        <v>141</v>
      </c>
      <c r="B25" s="195">
        <v>42020</v>
      </c>
      <c r="C25" s="206">
        <v>1.3465</v>
      </c>
      <c r="D25" s="206">
        <v>1.3197000000000001</v>
      </c>
    </row>
    <row r="26" spans="1:8" ht="13.5" thickBot="1" x14ac:dyDescent="0.25">
      <c r="A26" s="195" t="s">
        <v>154</v>
      </c>
      <c r="B26" s="195">
        <v>41884</v>
      </c>
      <c r="C26" s="206">
        <v>1.7629000000000001</v>
      </c>
      <c r="D26" s="206">
        <v>1.7676000000000001</v>
      </c>
    </row>
    <row r="27" spans="1:8" ht="13.5" thickBot="1" x14ac:dyDescent="0.25">
      <c r="A27" s="195" t="s">
        <v>143</v>
      </c>
      <c r="B27" s="334">
        <v>42200</v>
      </c>
      <c r="C27" s="206">
        <v>1.3644000000000001</v>
      </c>
      <c r="D27" s="206">
        <v>1.3095000000000001</v>
      </c>
      <c r="E27" s="336" t="s">
        <v>178</v>
      </c>
      <c r="F27" s="335" t="s">
        <v>175</v>
      </c>
      <c r="G27" s="335"/>
      <c r="H27" s="335"/>
    </row>
    <row r="28" spans="1:8" ht="13.5" thickBot="1" x14ac:dyDescent="0.25">
      <c r="A28" s="195" t="s">
        <v>155</v>
      </c>
      <c r="B28" s="195">
        <v>41940</v>
      </c>
      <c r="C28" s="206">
        <v>1.7921</v>
      </c>
      <c r="D28" s="206">
        <v>1.7934000000000001</v>
      </c>
    </row>
    <row r="29" spans="1:8" ht="13.5" thickBot="1" x14ac:dyDescent="0.25">
      <c r="A29" s="195" t="s">
        <v>144</v>
      </c>
      <c r="B29" s="195">
        <v>42100</v>
      </c>
      <c r="C29" s="206">
        <v>1.8674000000000002</v>
      </c>
      <c r="D29" s="206">
        <v>1.8787</v>
      </c>
    </row>
    <row r="30" spans="1:8" ht="13.5" thickBot="1" x14ac:dyDescent="0.25">
      <c r="A30" s="195" t="s">
        <v>134</v>
      </c>
      <c r="B30" s="195">
        <v>39820</v>
      </c>
      <c r="C30" s="206">
        <v>1.4749000000000001</v>
      </c>
      <c r="D30" s="206">
        <v>1.4968000000000001</v>
      </c>
    </row>
    <row r="31" spans="1:8" ht="13.5" thickBot="1" x14ac:dyDescent="0.25">
      <c r="A31" s="195" t="s">
        <v>147</v>
      </c>
      <c r="B31" s="195">
        <v>46700</v>
      </c>
      <c r="C31" s="206">
        <v>1.7142000000000002</v>
      </c>
      <c r="D31" s="206">
        <v>1.7457</v>
      </c>
    </row>
    <row r="32" spans="1:8" ht="13.5" thickBot="1" x14ac:dyDescent="0.25">
      <c r="A32" s="195" t="s">
        <v>145</v>
      </c>
      <c r="B32" s="195">
        <v>42220</v>
      </c>
      <c r="C32" s="206">
        <v>1.6716</v>
      </c>
      <c r="D32" s="206">
        <v>1.6635</v>
      </c>
    </row>
    <row r="33" spans="1:4" ht="13.5" thickBot="1" x14ac:dyDescent="0.25">
      <c r="A33" s="195" t="s">
        <v>130</v>
      </c>
      <c r="B33" s="195">
        <v>33700</v>
      </c>
      <c r="C33" s="206">
        <v>1.2747000000000002</v>
      </c>
      <c r="D33" s="206">
        <v>1.3051000000000001</v>
      </c>
    </row>
    <row r="34" spans="1:4" ht="13.5" thickBot="1" x14ac:dyDescent="0.25">
      <c r="A34" s="195" t="s">
        <v>156</v>
      </c>
      <c r="B34" s="195">
        <v>49700</v>
      </c>
      <c r="C34" s="206">
        <v>1.2807000000000002</v>
      </c>
      <c r="D34" s="206">
        <v>1.2072000000000001</v>
      </c>
    </row>
    <row r="35" spans="1:4" ht="13.5" thickBot="1" x14ac:dyDescent="0.25">
      <c r="A35" s="195" t="s">
        <v>148</v>
      </c>
      <c r="B35" s="195">
        <v>47300</v>
      </c>
      <c r="C35" s="206">
        <v>0.95130000000000003</v>
      </c>
      <c r="D35" s="206">
        <v>0.95500000000000007</v>
      </c>
    </row>
    <row r="36" spans="1:4" ht="13.5" thickBot="1" x14ac:dyDescent="0.25">
      <c r="A36" s="195" t="s">
        <v>133</v>
      </c>
      <c r="B36" s="195">
        <v>37100</v>
      </c>
      <c r="C36" s="206">
        <v>1.3253000000000001</v>
      </c>
      <c r="D36" s="206">
        <v>1.3360000000000001</v>
      </c>
    </row>
    <row r="37" spans="1:4" ht="13.5" thickBot="1" x14ac:dyDescent="0.25">
      <c r="A37" s="195" t="s">
        <v>157</v>
      </c>
      <c r="B37" s="195">
        <v>40900</v>
      </c>
      <c r="C37" s="206">
        <v>1.6424000000000001</v>
      </c>
      <c r="D37" s="206">
        <v>1.6601000000000001</v>
      </c>
    </row>
    <row r="38" spans="1:4" ht="13.5" thickBot="1" x14ac:dyDescent="0.25">
      <c r="A38" s="195" t="s">
        <v>158</v>
      </c>
      <c r="B38" s="195">
        <v>49700</v>
      </c>
      <c r="C38" s="206">
        <v>1.2807000000000002</v>
      </c>
      <c r="D38" s="206">
        <v>1.2072000000000001</v>
      </c>
    </row>
    <row r="39" spans="1:4" ht="13.5" thickBot="1" x14ac:dyDescent="0.25">
      <c r="A39" s="203"/>
      <c r="B39" s="195"/>
      <c r="C39" s="206"/>
      <c r="D39" s="206"/>
    </row>
    <row r="40" spans="1:4" ht="13.5" thickBot="1" x14ac:dyDescent="0.25">
      <c r="A40" s="203" t="s">
        <v>166</v>
      </c>
      <c r="B40" s="195">
        <v>15380</v>
      </c>
      <c r="C40" s="206">
        <v>1.0596000000000001</v>
      </c>
      <c r="D40" s="206">
        <v>1.0506</v>
      </c>
    </row>
    <row r="41" spans="1:4" ht="13.5" thickBot="1" x14ac:dyDescent="0.25">
      <c r="A41" s="203" t="s">
        <v>168</v>
      </c>
      <c r="B41" s="195">
        <v>15380</v>
      </c>
      <c r="C41" s="206">
        <v>1.0596000000000001</v>
      </c>
      <c r="D41" s="206">
        <v>1.0506</v>
      </c>
    </row>
    <row r="42" spans="1:4" ht="13.5" thickBot="1" x14ac:dyDescent="0.25">
      <c r="A42" s="203" t="s">
        <v>167</v>
      </c>
      <c r="B42" s="195">
        <v>40380</v>
      </c>
      <c r="C42" s="206">
        <v>0.87820000000000009</v>
      </c>
      <c r="D42" s="206">
        <v>0.84910000000000008</v>
      </c>
    </row>
    <row r="43" spans="1:4" ht="13.5" thickBot="1" x14ac:dyDescent="0.25">
      <c r="A43" s="195"/>
      <c r="B43" s="195"/>
      <c r="C43" s="206"/>
      <c r="D43" s="206"/>
    </row>
    <row r="44" spans="1:4" ht="13.5" thickBot="1" x14ac:dyDescent="0.25">
      <c r="A44" s="203" t="s">
        <v>171</v>
      </c>
      <c r="B44" s="195">
        <v>29820</v>
      </c>
      <c r="C44" s="206">
        <v>1.2269000000000001</v>
      </c>
      <c r="D44" s="206">
        <v>1.2097</v>
      </c>
    </row>
    <row r="45" spans="1:4" ht="13.5" thickBot="1" x14ac:dyDescent="0.25">
      <c r="A45" s="195"/>
      <c r="B45" s="195"/>
      <c r="C45" s="206"/>
      <c r="D45" s="206"/>
    </row>
    <row r="46" spans="1:4" ht="13.5" thickBot="1" x14ac:dyDescent="0.25">
      <c r="A46" s="342" t="s">
        <v>185</v>
      </c>
      <c r="B46" s="195">
        <v>16300</v>
      </c>
      <c r="C46" s="206">
        <v>0.87330000000000008</v>
      </c>
      <c r="D46" s="206">
        <v>0.8619</v>
      </c>
    </row>
    <row r="47" spans="1:4" ht="13.5" thickBot="1" x14ac:dyDescent="0.25">
      <c r="A47" s="195"/>
      <c r="B47" s="195"/>
      <c r="C47" s="206"/>
      <c r="D47" s="206"/>
    </row>
    <row r="48" spans="1:4" ht="13.5" thickBot="1" x14ac:dyDescent="0.25">
      <c r="A48" s="203" t="s">
        <v>172</v>
      </c>
      <c r="B48" s="195">
        <v>46060</v>
      </c>
      <c r="C48" s="206">
        <v>0.85640000000000005</v>
      </c>
      <c r="D48" s="206">
        <v>0.87780000000000002</v>
      </c>
    </row>
    <row r="49" spans="1:4" ht="13.5" thickBot="1" x14ac:dyDescent="0.25">
      <c r="A49" s="203" t="s">
        <v>173</v>
      </c>
      <c r="B49" s="195">
        <v>39140</v>
      </c>
      <c r="C49" s="206">
        <v>1.0389000000000002</v>
      </c>
      <c r="D49" s="206">
        <v>1.0909</v>
      </c>
    </row>
    <row r="50" spans="1:4" ht="13.5" thickBot="1" x14ac:dyDescent="0.25">
      <c r="A50" s="195"/>
      <c r="B50" s="195"/>
      <c r="C50" s="206"/>
      <c r="D50" s="206"/>
    </row>
    <row r="51" spans="1:4" ht="13.5" thickBot="1" x14ac:dyDescent="0.25">
      <c r="A51" s="195" t="s">
        <v>179</v>
      </c>
      <c r="B51" s="195">
        <v>46520</v>
      </c>
      <c r="C51" s="206">
        <v>1.2745</v>
      </c>
      <c r="D51" s="206">
        <v>1.2308000000000001</v>
      </c>
    </row>
    <row r="52" spans="1:4" ht="13.5" thickBot="1" x14ac:dyDescent="0.25">
      <c r="A52" s="195"/>
      <c r="B52" s="195"/>
      <c r="C52" s="206"/>
      <c r="D52" s="206"/>
    </row>
    <row r="53" spans="1:4" ht="13.5" thickBot="1" x14ac:dyDescent="0.25">
      <c r="A53" s="195" t="s">
        <v>181</v>
      </c>
      <c r="B53" s="195">
        <v>43524</v>
      </c>
      <c r="C53" s="206">
        <v>0.9869</v>
      </c>
      <c r="D53" s="206">
        <v>0.97970000000000002</v>
      </c>
    </row>
    <row r="54" spans="1:4" ht="13.5" thickBot="1" x14ac:dyDescent="0.25">
      <c r="A54" s="195"/>
      <c r="B54" s="195"/>
      <c r="C54" s="206"/>
      <c r="D54" s="206"/>
    </row>
    <row r="55" spans="1:4" ht="13.5" thickBot="1" x14ac:dyDescent="0.25">
      <c r="A55" s="195" t="s">
        <v>188</v>
      </c>
      <c r="B55" s="195">
        <v>13820</v>
      </c>
      <c r="C55" s="206">
        <v>0.81680000000000008</v>
      </c>
      <c r="D55" s="206">
        <v>0.81179999999999997</v>
      </c>
    </row>
    <row r="56" spans="1:4" ht="13.5" thickBot="1" x14ac:dyDescent="0.25">
      <c r="A56" s="195"/>
      <c r="B56" s="195"/>
      <c r="C56" s="206"/>
      <c r="D56" s="206"/>
    </row>
    <row r="57" spans="1:4" ht="13.5" thickBot="1" x14ac:dyDescent="0.25">
      <c r="A57" s="195" t="s">
        <v>232</v>
      </c>
      <c r="B57" s="195">
        <v>19740</v>
      </c>
      <c r="C57" s="206">
        <v>1.0355000000000001</v>
      </c>
      <c r="D57" s="206">
        <v>1.0334000000000001</v>
      </c>
    </row>
    <row r="58" spans="1:4" ht="13.5" thickBot="1" x14ac:dyDescent="0.25">
      <c r="A58" s="195" t="s">
        <v>233</v>
      </c>
      <c r="B58" s="195">
        <v>19740</v>
      </c>
      <c r="C58" s="206">
        <v>1.0355000000000001</v>
      </c>
      <c r="D58" s="206">
        <v>1.0334000000000001</v>
      </c>
    </row>
    <row r="59" spans="1:4" ht="13.5" thickBot="1" x14ac:dyDescent="0.25">
      <c r="A59" s="195" t="s">
        <v>234</v>
      </c>
      <c r="B59" s="195">
        <v>14500</v>
      </c>
      <c r="C59" s="206">
        <v>1.0206999999999999</v>
      </c>
      <c r="D59" s="206">
        <v>1.0303</v>
      </c>
    </row>
    <row r="60" spans="1:4" ht="13.5" thickBot="1" x14ac:dyDescent="0.25">
      <c r="A60" s="195" t="s">
        <v>235</v>
      </c>
      <c r="B60" s="195">
        <v>19740</v>
      </c>
      <c r="C60" s="206">
        <v>1.0355000000000001</v>
      </c>
      <c r="D60" s="206">
        <v>1.0334000000000001</v>
      </c>
    </row>
    <row r="61" spans="1:4" ht="13.5" thickBot="1" x14ac:dyDescent="0.25">
      <c r="A61" s="195" t="s">
        <v>236</v>
      </c>
      <c r="B61" s="195">
        <v>19740</v>
      </c>
      <c r="C61" s="206">
        <v>1.0355000000000001</v>
      </c>
      <c r="D61" s="206">
        <v>1.0334000000000001</v>
      </c>
    </row>
    <row r="62" spans="1:4" ht="13.5" thickBot="1" x14ac:dyDescent="0.25">
      <c r="A62" s="195" t="s">
        <v>237</v>
      </c>
      <c r="B62" s="195">
        <v>19740</v>
      </c>
      <c r="C62" s="206">
        <v>1.0355000000000001</v>
      </c>
      <c r="D62" s="206">
        <v>1.0334000000000001</v>
      </c>
    </row>
    <row r="63" spans="1:4" ht="13.5" thickBot="1" x14ac:dyDescent="0.25">
      <c r="A63" s="195" t="s">
        <v>238</v>
      </c>
      <c r="B63" s="195">
        <v>19740</v>
      </c>
      <c r="C63" s="206">
        <v>1.0355000000000001</v>
      </c>
      <c r="D63" s="206">
        <v>1.0334000000000001</v>
      </c>
    </row>
    <row r="64" spans="1:4" ht="13.5" thickBot="1" x14ac:dyDescent="0.25">
      <c r="A64" s="195" t="s">
        <v>239</v>
      </c>
      <c r="B64" s="195">
        <v>17820</v>
      </c>
      <c r="C64" s="206">
        <v>0.95240000000000002</v>
      </c>
      <c r="D64" s="206">
        <v>1.006</v>
      </c>
    </row>
    <row r="65" spans="1:4" ht="13.5" thickBot="1" x14ac:dyDescent="0.25">
      <c r="A65" s="195" t="s">
        <v>240</v>
      </c>
      <c r="B65" s="195">
        <v>19740</v>
      </c>
      <c r="C65" s="206">
        <v>1.0355000000000001</v>
      </c>
      <c r="D65" s="206">
        <v>1.0334000000000001</v>
      </c>
    </row>
    <row r="66" spans="1:4" ht="13.5" thickBot="1" x14ac:dyDescent="0.25">
      <c r="A66" s="195" t="s">
        <v>241</v>
      </c>
      <c r="B66" s="195">
        <v>19740</v>
      </c>
      <c r="C66" s="206">
        <v>1.0355000000000001</v>
      </c>
      <c r="D66" s="206">
        <v>1.0334000000000001</v>
      </c>
    </row>
    <row r="67" spans="1:4" ht="13.5" thickBot="1" x14ac:dyDescent="0.25">
      <c r="A67" s="195" t="s">
        <v>242</v>
      </c>
      <c r="B67" s="195">
        <v>19740</v>
      </c>
      <c r="C67" s="206">
        <v>1.0355000000000001</v>
      </c>
      <c r="D67" s="206">
        <v>1.0334000000000001</v>
      </c>
    </row>
    <row r="68" spans="1:4" ht="13.5" thickBot="1" x14ac:dyDescent="0.25">
      <c r="A68" s="195" t="s">
        <v>243</v>
      </c>
      <c r="B68" s="195">
        <v>22660</v>
      </c>
      <c r="C68" s="206">
        <v>1.0091000000000001</v>
      </c>
      <c r="D68" s="206">
        <v>1.0367999999999999</v>
      </c>
    </row>
    <row r="69" spans="1:4" ht="13.5" thickBot="1" x14ac:dyDescent="0.25">
      <c r="A69" s="195" t="s">
        <v>244</v>
      </c>
      <c r="B69" s="195">
        <v>24300</v>
      </c>
      <c r="C69" s="206">
        <v>0.96050000000000002</v>
      </c>
      <c r="D69" s="206">
        <v>0.92979999999999996</v>
      </c>
    </row>
    <row r="70" spans="1:4" ht="13.5" thickBot="1" x14ac:dyDescent="0.25">
      <c r="A70" s="195" t="s">
        <v>245</v>
      </c>
      <c r="B70" s="195">
        <v>19740</v>
      </c>
      <c r="C70" s="206">
        <v>1.0355000000000001</v>
      </c>
      <c r="D70" s="206">
        <v>1.0334000000000001</v>
      </c>
    </row>
    <row r="71" spans="1:4" ht="13.5" thickBot="1" x14ac:dyDescent="0.25">
      <c r="A71" s="195" t="s">
        <v>246</v>
      </c>
      <c r="B71" s="195">
        <v>39380</v>
      </c>
      <c r="C71" s="206">
        <v>0.85299999999999998</v>
      </c>
      <c r="D71" s="206">
        <v>0.82669999999999999</v>
      </c>
    </row>
    <row r="72" spans="1:4" ht="13.5" thickBot="1" x14ac:dyDescent="0.25">
      <c r="A72" s="195" t="s">
        <v>247</v>
      </c>
      <c r="B72" s="195">
        <v>17820</v>
      </c>
      <c r="C72" s="206">
        <v>0.95240000000000002</v>
      </c>
      <c r="D72" s="206">
        <v>1.006</v>
      </c>
    </row>
    <row r="73" spans="1:4" ht="13.5" thickBot="1" x14ac:dyDescent="0.25">
      <c r="A73" s="195" t="s">
        <v>248</v>
      </c>
      <c r="B73" s="195">
        <v>24540</v>
      </c>
      <c r="C73" s="206">
        <v>0.93030000000000002</v>
      </c>
      <c r="D73" s="206">
        <v>0.9153</v>
      </c>
    </row>
    <row r="74" spans="1:4" ht="13.5" thickBot="1" x14ac:dyDescent="0.25">
      <c r="A74" s="195"/>
      <c r="B74" s="195"/>
      <c r="C74" s="206"/>
      <c r="D74" s="206"/>
    </row>
    <row r="75" spans="1:4" ht="13.5" thickBot="1" x14ac:dyDescent="0.25">
      <c r="A75" s="195" t="s">
        <v>249</v>
      </c>
      <c r="B75" s="195">
        <v>13740</v>
      </c>
      <c r="C75" s="206">
        <v>0.88</v>
      </c>
      <c r="D75" s="206">
        <v>0.88549999999999995</v>
      </c>
    </row>
    <row r="76" spans="1:4" ht="13.5" thickBot="1" x14ac:dyDescent="0.25">
      <c r="A76" s="195" t="s">
        <v>250</v>
      </c>
      <c r="B76" s="195">
        <v>24500</v>
      </c>
      <c r="C76" s="206">
        <v>0.78280000000000005</v>
      </c>
      <c r="D76" s="206">
        <v>0.77700000000000002</v>
      </c>
    </row>
    <row r="77" spans="1:4" ht="13.5" thickBot="1" x14ac:dyDescent="0.25">
      <c r="A77" s="195" t="s">
        <v>251</v>
      </c>
      <c r="B77" s="195">
        <v>13740</v>
      </c>
      <c r="C77" s="206">
        <v>0.88</v>
      </c>
      <c r="D77" s="206">
        <v>0.88549999999999995</v>
      </c>
    </row>
    <row r="78" spans="1:4" ht="13.5" thickBot="1" x14ac:dyDescent="0.25">
      <c r="A78" s="195" t="s">
        <v>252</v>
      </c>
      <c r="B78" s="195">
        <v>33540</v>
      </c>
      <c r="C78" s="206">
        <v>0.94840000000000002</v>
      </c>
      <c r="D78" s="206">
        <v>0.92459999999999998</v>
      </c>
    </row>
    <row r="79" spans="1:4" ht="13.5" thickBot="1" x14ac:dyDescent="0.25">
      <c r="A79" s="195" t="s">
        <v>253</v>
      </c>
      <c r="B79" s="195">
        <v>13740</v>
      </c>
      <c r="C79" s="206">
        <v>0.88</v>
      </c>
      <c r="D79" s="206">
        <v>0.88549999999999995</v>
      </c>
    </row>
    <row r="80" spans="1:4" ht="13.5" thickBot="1" x14ac:dyDescent="0.25">
      <c r="A80" s="195"/>
      <c r="B80" s="195"/>
      <c r="C80" s="206"/>
      <c r="D80" s="206"/>
    </row>
    <row r="81" spans="1:4" ht="13.5" thickBot="1" x14ac:dyDescent="0.25">
      <c r="A81" s="195" t="s">
        <v>254</v>
      </c>
      <c r="B81" s="195">
        <v>24580</v>
      </c>
      <c r="C81" s="206">
        <v>0.92320000000000002</v>
      </c>
      <c r="D81" s="206">
        <v>0.94820000000000004</v>
      </c>
    </row>
    <row r="82" spans="1:4" ht="13.5" thickBot="1" x14ac:dyDescent="0.25">
      <c r="A82" s="195" t="s">
        <v>255</v>
      </c>
      <c r="B82" s="195">
        <v>11540</v>
      </c>
      <c r="C82" s="206">
        <v>0.94489999999999996</v>
      </c>
      <c r="D82" s="206">
        <v>0.92759999999999998</v>
      </c>
    </row>
    <row r="83" spans="1:4" ht="13.5" thickBot="1" x14ac:dyDescent="0.25">
      <c r="A83" s="195" t="s">
        <v>256</v>
      </c>
      <c r="B83" s="195">
        <v>20740</v>
      </c>
      <c r="C83" s="206">
        <v>0.99709999999999999</v>
      </c>
      <c r="D83" s="206">
        <v>0.97270000000000001</v>
      </c>
    </row>
    <row r="84" spans="1:4" ht="13.5" thickBot="1" x14ac:dyDescent="0.25">
      <c r="A84" s="195" t="s">
        <v>257</v>
      </c>
      <c r="B84" s="195">
        <v>31540</v>
      </c>
      <c r="C84" s="206">
        <v>1.1173999999999999</v>
      </c>
      <c r="D84" s="206">
        <v>1.0955999999999999</v>
      </c>
    </row>
    <row r="85" spans="1:4" ht="13.5" thickBot="1" x14ac:dyDescent="0.25">
      <c r="A85" s="195" t="s">
        <v>258</v>
      </c>
      <c r="B85" s="195">
        <v>31540</v>
      </c>
      <c r="C85" s="206">
        <v>1.1173999999999999</v>
      </c>
      <c r="D85" s="206">
        <v>1.0955999999999999</v>
      </c>
    </row>
    <row r="86" spans="1:4" ht="13.5" thickBot="1" x14ac:dyDescent="0.25">
      <c r="A86" s="195" t="s">
        <v>259</v>
      </c>
      <c r="B86" s="195">
        <v>20260</v>
      </c>
      <c r="C86" s="206">
        <v>1.0198</v>
      </c>
      <c r="D86" s="206">
        <v>1.0098</v>
      </c>
    </row>
    <row r="87" spans="1:4" ht="13.5" thickBot="1" x14ac:dyDescent="0.25">
      <c r="A87" s="195" t="s">
        <v>260</v>
      </c>
      <c r="B87" s="195">
        <v>20740</v>
      </c>
      <c r="C87" s="206">
        <v>0.99709999999999999</v>
      </c>
      <c r="D87" s="206">
        <v>0.97270000000000001</v>
      </c>
    </row>
    <row r="88" spans="1:4" ht="13.5" thickBot="1" x14ac:dyDescent="0.25">
      <c r="A88" s="195" t="s">
        <v>261</v>
      </c>
      <c r="B88" s="195">
        <v>22540</v>
      </c>
      <c r="C88" s="206">
        <v>0.91220000000000001</v>
      </c>
      <c r="D88" s="206">
        <v>0.89629999999999999</v>
      </c>
    </row>
    <row r="89" spans="1:4" ht="13.5" thickBot="1" x14ac:dyDescent="0.25">
      <c r="A89" s="195" t="s">
        <v>262</v>
      </c>
      <c r="B89" s="195">
        <v>31540</v>
      </c>
      <c r="C89" s="206">
        <v>1.1173999999999999</v>
      </c>
      <c r="D89" s="206">
        <v>1.0955999999999999</v>
      </c>
    </row>
    <row r="90" spans="1:4" ht="13.5" thickBot="1" x14ac:dyDescent="0.25">
      <c r="A90" s="195" t="s">
        <v>263</v>
      </c>
      <c r="B90" s="195">
        <v>31540</v>
      </c>
      <c r="C90" s="206">
        <v>1.1173999999999999</v>
      </c>
      <c r="D90" s="206">
        <v>1.0955999999999999</v>
      </c>
    </row>
    <row r="91" spans="1:4" ht="13.5" thickBot="1" x14ac:dyDescent="0.25">
      <c r="A91" s="195" t="s">
        <v>264</v>
      </c>
      <c r="B91" s="195">
        <v>29404</v>
      </c>
      <c r="C91" s="206">
        <v>1.0367</v>
      </c>
      <c r="D91" s="206">
        <v>1.0367</v>
      </c>
    </row>
    <row r="92" spans="1:4" ht="13.5" thickBot="1" x14ac:dyDescent="0.25">
      <c r="A92" s="195" t="s">
        <v>265</v>
      </c>
      <c r="B92" s="195">
        <v>24580</v>
      </c>
      <c r="C92" s="206">
        <v>0.92320000000000002</v>
      </c>
      <c r="D92" s="206">
        <v>0.94820000000000004</v>
      </c>
    </row>
    <row r="93" spans="1:4" ht="13.5" thickBot="1" x14ac:dyDescent="0.25">
      <c r="A93" s="195" t="s">
        <v>266</v>
      </c>
      <c r="B93" s="195">
        <v>48140</v>
      </c>
      <c r="C93" s="206">
        <v>0.8962</v>
      </c>
      <c r="D93" s="206">
        <v>0.877</v>
      </c>
    </row>
    <row r="94" spans="1:4" ht="13.5" thickBot="1" x14ac:dyDescent="0.25">
      <c r="A94" s="195" t="s">
        <v>267</v>
      </c>
      <c r="B94" s="195">
        <v>33340</v>
      </c>
      <c r="C94" s="206">
        <v>0.98219999999999996</v>
      </c>
      <c r="D94" s="206">
        <v>0.98929999999999996</v>
      </c>
    </row>
    <row r="95" spans="1:4" ht="13.5" thickBot="1" x14ac:dyDescent="0.25">
      <c r="A95" s="195" t="s">
        <v>268</v>
      </c>
      <c r="B95" s="195">
        <v>24580</v>
      </c>
      <c r="C95" s="206">
        <v>0.92320000000000002</v>
      </c>
      <c r="D95" s="206">
        <v>0.94820000000000004</v>
      </c>
    </row>
    <row r="96" spans="1:4" ht="13.5" thickBot="1" x14ac:dyDescent="0.25">
      <c r="A96" s="195" t="s">
        <v>269</v>
      </c>
      <c r="B96" s="195">
        <v>11540</v>
      </c>
      <c r="C96" s="206">
        <v>0.94489999999999996</v>
      </c>
      <c r="D96" s="206">
        <v>0.92759999999999998</v>
      </c>
    </row>
    <row r="97" spans="1:4" ht="13.5" thickBot="1" x14ac:dyDescent="0.25">
      <c r="A97" s="195" t="s">
        <v>270</v>
      </c>
      <c r="B97" s="195">
        <v>33340</v>
      </c>
      <c r="C97" s="206">
        <v>0.98219999999999996</v>
      </c>
      <c r="D97" s="206">
        <v>0.98929999999999996</v>
      </c>
    </row>
    <row r="98" spans="1:4" ht="13.5" thickBot="1" x14ac:dyDescent="0.25">
      <c r="A98" s="195" t="s">
        <v>271</v>
      </c>
      <c r="B98" s="195">
        <v>33460</v>
      </c>
      <c r="C98" s="206">
        <v>1.1294999999999999</v>
      </c>
      <c r="D98" s="206">
        <v>1.1147</v>
      </c>
    </row>
    <row r="99" spans="1:4" ht="13.5" thickBot="1" x14ac:dyDescent="0.25">
      <c r="A99" s="195" t="s">
        <v>272</v>
      </c>
      <c r="B99" s="195">
        <v>39540</v>
      </c>
      <c r="C99" s="206">
        <v>0.88990000000000002</v>
      </c>
      <c r="D99" s="206">
        <v>0.9042</v>
      </c>
    </row>
    <row r="100" spans="1:4" ht="13.5" thickBot="1" x14ac:dyDescent="0.25">
      <c r="A100" s="195" t="s">
        <v>273</v>
      </c>
      <c r="B100" s="195">
        <v>27500</v>
      </c>
      <c r="C100" s="206">
        <v>0.90859999999999996</v>
      </c>
      <c r="D100" s="206">
        <v>0.86799999999999999</v>
      </c>
    </row>
    <row r="101" spans="1:4" ht="13.5" thickBot="1" x14ac:dyDescent="0.25">
      <c r="A101" s="195" t="s">
        <v>274</v>
      </c>
      <c r="B101" s="195">
        <v>43100</v>
      </c>
      <c r="C101" s="206">
        <v>0.9325</v>
      </c>
      <c r="D101" s="206">
        <v>0.95179999999999998</v>
      </c>
    </row>
    <row r="102" spans="1:4" ht="13.5" thickBot="1" x14ac:dyDescent="0.25">
      <c r="A102" s="195" t="s">
        <v>275</v>
      </c>
      <c r="B102" s="195">
        <v>33460</v>
      </c>
      <c r="C102" s="206">
        <v>1.1294999999999999</v>
      </c>
      <c r="D102" s="206">
        <v>1.1147</v>
      </c>
    </row>
    <row r="103" spans="1:4" ht="13.5" thickBot="1" x14ac:dyDescent="0.25">
      <c r="A103" s="195" t="s">
        <v>276</v>
      </c>
      <c r="B103" s="195">
        <v>33340</v>
      </c>
      <c r="C103" s="206">
        <v>0.98219999999999996</v>
      </c>
      <c r="D103" s="206">
        <v>0.98929999999999996</v>
      </c>
    </row>
    <row r="104" spans="1:4" ht="13.5" thickBot="1" x14ac:dyDescent="0.25">
      <c r="A104" s="195" t="s">
        <v>277</v>
      </c>
      <c r="B104" s="195">
        <v>33340</v>
      </c>
      <c r="C104" s="206">
        <v>0.98219999999999996</v>
      </c>
      <c r="D104" s="206">
        <v>0.98929999999999996</v>
      </c>
    </row>
    <row r="105" spans="1:4" ht="13.5" thickBot="1" x14ac:dyDescent="0.25">
      <c r="A105" s="195" t="s">
        <v>278</v>
      </c>
      <c r="B105" s="195">
        <v>36780</v>
      </c>
      <c r="C105" s="206">
        <v>0.94220000000000004</v>
      </c>
      <c r="D105" s="206">
        <v>0.93489999999999995</v>
      </c>
    </row>
    <row r="106" spans="1:4" ht="13.5" thickBot="1" x14ac:dyDescent="0.25">
      <c r="A106" s="195"/>
      <c r="B106" s="195"/>
      <c r="C106" s="206"/>
      <c r="D106" s="206"/>
    </row>
    <row r="107" spans="1:4" ht="13.5" thickBot="1" x14ac:dyDescent="0.25">
      <c r="A107" s="195" t="s">
        <v>202</v>
      </c>
      <c r="B107" s="195">
        <v>13380</v>
      </c>
      <c r="C107" s="206">
        <v>1.2092000000000001</v>
      </c>
      <c r="D107" s="206">
        <v>1.3037000000000001</v>
      </c>
    </row>
    <row r="108" spans="1:4" ht="13.5" thickBot="1" x14ac:dyDescent="0.25">
      <c r="A108" s="195" t="s">
        <v>203</v>
      </c>
      <c r="B108" s="195">
        <v>14740</v>
      </c>
      <c r="C108" s="206">
        <v>1.1015000000000001</v>
      </c>
      <c r="D108" s="206">
        <v>1.1197000000000001</v>
      </c>
    </row>
    <row r="109" spans="1:4" ht="13.5" thickBot="1" x14ac:dyDescent="0.25">
      <c r="A109" s="195" t="s">
        <v>204</v>
      </c>
      <c r="B109" s="195">
        <v>28420</v>
      </c>
      <c r="C109" s="206">
        <v>0.98010000000000008</v>
      </c>
      <c r="D109" s="206">
        <v>0.9466</v>
      </c>
    </row>
    <row r="110" spans="1:4" ht="13.5" thickBot="1" x14ac:dyDescent="0.25">
      <c r="A110" s="195" t="s">
        <v>205</v>
      </c>
      <c r="B110" s="195">
        <v>28420</v>
      </c>
      <c r="C110" s="206">
        <v>0.98010000000000008</v>
      </c>
      <c r="D110" s="206">
        <v>0.9466</v>
      </c>
    </row>
    <row r="111" spans="1:4" ht="13.5" thickBot="1" x14ac:dyDescent="0.25">
      <c r="A111" s="195" t="s">
        <v>206</v>
      </c>
      <c r="B111" s="195">
        <v>30300</v>
      </c>
      <c r="C111" s="206">
        <v>0.88</v>
      </c>
      <c r="D111" s="206">
        <v>0.94100000000000006</v>
      </c>
    </row>
    <row r="112" spans="1:4" ht="13.5" thickBot="1" x14ac:dyDescent="0.25">
      <c r="A112" s="195" t="s">
        <v>207</v>
      </c>
      <c r="B112" s="195">
        <v>31020</v>
      </c>
      <c r="C112" s="206">
        <v>1.0367</v>
      </c>
      <c r="D112" s="206">
        <v>1.1001000000000001</v>
      </c>
    </row>
    <row r="113" spans="1:8" ht="13.5" thickBot="1" x14ac:dyDescent="0.25">
      <c r="A113" s="195" t="s">
        <v>208</v>
      </c>
      <c r="B113" s="195">
        <v>34580</v>
      </c>
      <c r="C113" s="206">
        <v>0.94440000000000002</v>
      </c>
      <c r="D113" s="206">
        <v>0.93410000000000004</v>
      </c>
    </row>
    <row r="114" spans="1:8" ht="13.5" thickBot="1" x14ac:dyDescent="0.25">
      <c r="A114" s="195" t="s">
        <v>209</v>
      </c>
      <c r="B114" s="195">
        <v>36500</v>
      </c>
      <c r="C114" s="206">
        <v>1.171</v>
      </c>
      <c r="D114" s="206">
        <v>1.1716</v>
      </c>
    </row>
    <row r="115" spans="1:8" ht="13.5" thickBot="1" x14ac:dyDescent="0.25">
      <c r="A115" s="195" t="s">
        <v>210</v>
      </c>
      <c r="B115" s="195">
        <v>42644</v>
      </c>
      <c r="C115" s="206">
        <v>1.1653</v>
      </c>
      <c r="D115" s="206">
        <v>1.2216</v>
      </c>
    </row>
    <row r="116" spans="1:8" ht="13.5" thickBot="1" x14ac:dyDescent="0.25">
      <c r="A116" s="195" t="s">
        <v>211</v>
      </c>
      <c r="B116" s="195">
        <v>42644</v>
      </c>
      <c r="C116" s="206">
        <v>1.1653</v>
      </c>
      <c r="D116" s="206">
        <v>1.2216</v>
      </c>
      <c r="E116" s="379" t="s">
        <v>221</v>
      </c>
      <c r="F116" s="380"/>
      <c r="G116" s="380"/>
      <c r="H116" s="380"/>
    </row>
    <row r="117" spans="1:8" ht="13.5" thickBot="1" x14ac:dyDescent="0.25">
      <c r="A117" s="195" t="s">
        <v>212</v>
      </c>
      <c r="B117" s="195">
        <v>44060</v>
      </c>
      <c r="C117" s="206">
        <v>1.1373</v>
      </c>
      <c r="D117" s="206">
        <v>1.1549</v>
      </c>
    </row>
    <row r="118" spans="1:8" ht="13.5" thickBot="1" x14ac:dyDescent="0.25">
      <c r="A118" s="195" t="s">
        <v>213</v>
      </c>
      <c r="B118" s="195">
        <v>44060</v>
      </c>
      <c r="C118" s="206">
        <v>1.1373</v>
      </c>
      <c r="D118" s="206">
        <v>1.1549</v>
      </c>
    </row>
    <row r="119" spans="1:8" ht="13.5" thickBot="1" x14ac:dyDescent="0.25">
      <c r="A119" s="195" t="s">
        <v>214</v>
      </c>
      <c r="B119" s="195">
        <v>44060</v>
      </c>
      <c r="C119" s="206">
        <v>1.1373</v>
      </c>
      <c r="D119" s="206">
        <v>1.1301000000000001</v>
      </c>
    </row>
    <row r="120" spans="1:8" ht="13.5" thickBot="1" x14ac:dyDescent="0.25">
      <c r="A120" s="195" t="s">
        <v>215</v>
      </c>
      <c r="B120" s="195">
        <v>45104</v>
      </c>
      <c r="C120" s="206">
        <v>1.1760000000000002</v>
      </c>
      <c r="D120" s="206">
        <v>1.1301000000000001</v>
      </c>
    </row>
    <row r="121" spans="1:8" ht="13.5" thickBot="1" x14ac:dyDescent="0.25">
      <c r="A121" s="195" t="s">
        <v>216</v>
      </c>
      <c r="B121" s="195">
        <v>47460</v>
      </c>
      <c r="C121" s="206">
        <v>1.0815000000000001</v>
      </c>
      <c r="D121" s="206">
        <v>1.1301000000000001</v>
      </c>
    </row>
    <row r="122" spans="1:8" ht="13.5" thickBot="1" x14ac:dyDescent="0.25">
      <c r="A122" s="195" t="s">
        <v>217</v>
      </c>
      <c r="B122" s="195">
        <v>47460</v>
      </c>
      <c r="C122" s="206">
        <v>1.0815000000000001</v>
      </c>
      <c r="D122" s="206">
        <v>1.1998</v>
      </c>
    </row>
    <row r="123" spans="1:8" ht="13.5" thickBot="1" x14ac:dyDescent="0.25">
      <c r="A123" s="195" t="s">
        <v>218</v>
      </c>
      <c r="B123" s="195">
        <v>48300</v>
      </c>
      <c r="C123" s="206">
        <v>1.0076000000000001</v>
      </c>
      <c r="D123" s="206">
        <v>1.0891999999999999</v>
      </c>
    </row>
    <row r="124" spans="1:8" ht="13.5" thickBot="1" x14ac:dyDescent="0.25">
      <c r="A124" s="195" t="s">
        <v>219</v>
      </c>
      <c r="B124" s="195">
        <v>48300</v>
      </c>
      <c r="C124" s="206">
        <v>1.0076000000000001</v>
      </c>
      <c r="D124" s="206">
        <v>1.0891999999999999</v>
      </c>
    </row>
    <row r="125" spans="1:8" ht="13.5" thickBot="1" x14ac:dyDescent="0.25">
      <c r="A125" s="195" t="s">
        <v>220</v>
      </c>
      <c r="B125" s="195">
        <v>49420</v>
      </c>
      <c r="C125" s="206">
        <v>0.99620000000000009</v>
      </c>
      <c r="D125" s="206">
        <v>1.0047000000000001</v>
      </c>
    </row>
  </sheetData>
  <mergeCells count="1">
    <mergeCell ref="E116:H1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78"/>
  <sheetViews>
    <sheetView workbookViewId="0">
      <selection activeCell="F97" sqref="F97"/>
    </sheetView>
  </sheetViews>
  <sheetFormatPr defaultRowHeight="12.75" x14ac:dyDescent="0.2"/>
  <cols>
    <col min="1" max="1" width="1.5703125" customWidth="1"/>
    <col min="2" max="2" width="9.42578125" bestFit="1" customWidth="1"/>
    <col min="3" max="3" width="13.28515625" customWidth="1"/>
    <col min="4" max="4" width="2.7109375" customWidth="1"/>
    <col min="5" max="5" width="14.7109375" customWidth="1"/>
    <col min="6" max="6" width="1.7109375" customWidth="1"/>
    <col min="7" max="7" width="14.7109375" customWidth="1"/>
    <col min="8" max="8" width="1.7109375" customWidth="1"/>
    <col min="9" max="9" width="14.7109375" customWidth="1"/>
    <col min="10" max="11" width="8.5703125" bestFit="1" customWidth="1"/>
    <col min="12" max="12" width="11.42578125" style="100" hidden="1" customWidth="1"/>
    <col min="13" max="14" width="0" hidden="1" customWidth="1"/>
  </cols>
  <sheetData>
    <row r="2" spans="2:15" ht="13.5" thickBot="1" x14ac:dyDescent="0.25"/>
    <row r="3" spans="2:15" ht="18.75" thickBot="1" x14ac:dyDescent="0.3">
      <c r="C3" s="373" t="s">
        <v>96</v>
      </c>
      <c r="D3" s="374"/>
      <c r="E3" s="374"/>
      <c r="F3" s="374"/>
      <c r="G3" s="374"/>
      <c r="H3" s="374"/>
      <c r="I3" s="375"/>
    </row>
    <row r="4" spans="2:15" ht="13.5" thickBot="1" x14ac:dyDescent="0.25"/>
    <row r="5" spans="2:15" ht="15.75" thickBot="1" x14ac:dyDescent="0.3">
      <c r="C5" s="70" t="s">
        <v>62</v>
      </c>
      <c r="D5" s="71"/>
      <c r="E5" s="72"/>
      <c r="F5" s="2"/>
      <c r="G5" s="187" t="s">
        <v>66</v>
      </c>
      <c r="H5" s="188"/>
      <c r="I5" s="189"/>
      <c r="J5" s="3"/>
    </row>
    <row r="6" spans="2:15" ht="15.75" thickBot="1" x14ac:dyDescent="0.3">
      <c r="C6" s="70" t="s">
        <v>63</v>
      </c>
      <c r="D6" s="73"/>
      <c r="E6" s="193" t="str">
        <f>'Impact Tool'!E10</f>
        <v>99-9999</v>
      </c>
      <c r="F6" s="2"/>
      <c r="G6" s="70" t="s">
        <v>0</v>
      </c>
      <c r="H6" s="26"/>
      <c r="I6" s="191" t="str">
        <f>'Impact Tool'!I10</f>
        <v>ALAMEDA</v>
      </c>
      <c r="J6" s="3"/>
    </row>
    <row r="7" spans="2:15" ht="15.75" thickBot="1" x14ac:dyDescent="0.3">
      <c r="C7" s="69"/>
      <c r="D7" s="1"/>
      <c r="E7" s="4"/>
      <c r="F7" s="2"/>
      <c r="G7" s="74" t="s">
        <v>191</v>
      </c>
      <c r="I7" s="36" t="s">
        <v>194</v>
      </c>
      <c r="J7" s="3"/>
    </row>
    <row r="8" spans="2:15" ht="27" thickBot="1" x14ac:dyDescent="0.3">
      <c r="D8" s="1"/>
      <c r="E8" s="77" t="s">
        <v>64</v>
      </c>
      <c r="F8" s="2"/>
      <c r="G8" s="192">
        <f>+'Impact Tool'!G12</f>
        <v>36084</v>
      </c>
      <c r="H8" s="3"/>
      <c r="I8" s="192">
        <f>'Impact Tool'!I12</f>
        <v>36084</v>
      </c>
      <c r="J8" s="117" t="s">
        <v>69</v>
      </c>
      <c r="K8" s="116" t="s">
        <v>70</v>
      </c>
    </row>
    <row r="9" spans="2:15" ht="15.75" thickBot="1" x14ac:dyDescent="0.3">
      <c r="D9" s="1"/>
      <c r="E9" s="77" t="s">
        <v>61</v>
      </c>
      <c r="F9" s="2"/>
      <c r="G9" s="190">
        <f>'Impact Tool'!G13</f>
        <v>1.7250000000000001</v>
      </c>
      <c r="H9" s="3"/>
      <c r="I9" s="190">
        <f>'Impact Tool'!I13</f>
        <v>1.7894000000000001</v>
      </c>
      <c r="J9" s="118">
        <f>+G9-I9</f>
        <v>-6.4400000000000013E-2</v>
      </c>
      <c r="K9" s="119">
        <f>J9/I9</f>
        <v>-3.5989717223650387E-2</v>
      </c>
    </row>
    <row r="10" spans="2:15" ht="15" thickBot="1" x14ac:dyDescent="0.25">
      <c r="C10" s="69"/>
      <c r="D10" s="1"/>
      <c r="E10" s="2"/>
      <c r="F10" s="2"/>
      <c r="G10" s="2"/>
      <c r="I10" s="2"/>
      <c r="J10" s="3"/>
    </row>
    <row r="11" spans="2:15" ht="48.75" thickBot="1" x14ac:dyDescent="0.25">
      <c r="C11" s="33" t="s">
        <v>195</v>
      </c>
      <c r="E11" s="66" t="s">
        <v>200</v>
      </c>
      <c r="F11" s="5"/>
      <c r="G11" s="67" t="s">
        <v>197</v>
      </c>
      <c r="I11" s="369" t="s">
        <v>201</v>
      </c>
      <c r="J11" s="370"/>
      <c r="L11" s="101" t="s">
        <v>71</v>
      </c>
      <c r="O11" s="169"/>
    </row>
    <row r="12" spans="2:15" ht="21.75" customHeight="1" x14ac:dyDescent="0.25">
      <c r="C12" s="34"/>
      <c r="E12" s="64"/>
      <c r="F12" s="5"/>
      <c r="G12" s="68"/>
    </row>
    <row r="13" spans="2:15" ht="15.75" customHeight="1" x14ac:dyDescent="0.2">
      <c r="B13" s="150" t="s">
        <v>110</v>
      </c>
      <c r="C13" s="108" t="s">
        <v>1</v>
      </c>
      <c r="E13" s="65">
        <f>+'Current Year - FY18 - Table 4'!U12</f>
        <v>1230.6199999999999</v>
      </c>
      <c r="F13" s="3"/>
      <c r="G13" s="168">
        <f>'Prior Year - FY17 - Table 4'!U12</f>
        <v>1241.2103200000001</v>
      </c>
      <c r="I13" s="6">
        <f>+E13-G13</f>
        <v>-10.590320000000247</v>
      </c>
      <c r="J13" s="7">
        <f>+I13/G13</f>
        <v>-8.5322526161402245E-3</v>
      </c>
      <c r="L13" s="102">
        <v>-9.4110718145965465E-3</v>
      </c>
    </row>
    <row r="14" spans="2:15" ht="15.75" customHeight="1" x14ac:dyDescent="0.2">
      <c r="B14" s="149" t="s">
        <v>111</v>
      </c>
      <c r="C14" s="108" t="s">
        <v>2</v>
      </c>
      <c r="E14" s="65">
        <f>+'Current Year - FY18 - Table 4'!U13</f>
        <v>1203.8</v>
      </c>
      <c r="F14" s="3"/>
      <c r="G14" s="168">
        <f>'Prior Year - FY17 - Table 4'!U13</f>
        <v>1214.1609599999999</v>
      </c>
      <c r="I14" s="6">
        <f t="shared" ref="I14:I77" si="0">+E14-G14</f>
        <v>-10.360959999999977</v>
      </c>
      <c r="J14" s="7">
        <f t="shared" ref="J14:J77" si="1">+I14/G14</f>
        <v>-8.5334320088828897E-3</v>
      </c>
      <c r="L14" s="103">
        <v>-2.5483066486798284E-3</v>
      </c>
    </row>
    <row r="15" spans="2:15" ht="15.75" customHeight="1" x14ac:dyDescent="0.2">
      <c r="B15" s="149" t="s">
        <v>112</v>
      </c>
      <c r="C15" s="108" t="s">
        <v>3</v>
      </c>
      <c r="E15" s="65">
        <f>+'Current Year - FY18 - Table 4'!U14</f>
        <v>1095.3399999999999</v>
      </c>
      <c r="F15" s="3"/>
      <c r="G15" s="168">
        <f>'Prior Year - FY17 - Table 4'!U14</f>
        <v>1104.7732800000001</v>
      </c>
      <c r="I15" s="6">
        <f t="shared" si="0"/>
        <v>-9.4332800000001953</v>
      </c>
      <c r="J15" s="7">
        <f t="shared" si="1"/>
        <v>-8.5386569088638665E-3</v>
      </c>
      <c r="L15" s="103">
        <v>-9.8557359146059127E-3</v>
      </c>
    </row>
    <row r="16" spans="2:15" ht="15.75" customHeight="1" x14ac:dyDescent="0.2">
      <c r="B16" s="149"/>
      <c r="C16" s="108" t="s">
        <v>4</v>
      </c>
      <c r="E16" s="65">
        <f>+'Current Year - FY18 - Table 4'!U15</f>
        <v>982.71</v>
      </c>
      <c r="F16" s="3"/>
      <c r="G16" s="168">
        <f>'Prior Year - FY17 - Table 4'!U15</f>
        <v>991.16384000000005</v>
      </c>
      <c r="I16" s="6">
        <f t="shared" si="0"/>
        <v>-8.4538400000000138</v>
      </c>
      <c r="J16" s="7">
        <f t="shared" si="1"/>
        <v>-8.5292054237975558E-3</v>
      </c>
      <c r="L16" s="103">
        <v>-8.6877525114372051E-3</v>
      </c>
      <c r="M16" t="s">
        <v>72</v>
      </c>
    </row>
    <row r="17" spans="2:12" ht="15.75" customHeight="1" x14ac:dyDescent="0.2">
      <c r="B17" s="149"/>
      <c r="C17" s="108" t="s">
        <v>5</v>
      </c>
      <c r="E17" s="65">
        <f>+'Current Year - FY18 - Table 4'!U16</f>
        <v>992.41</v>
      </c>
      <c r="F17" s="3"/>
      <c r="G17" s="168">
        <f>'Prior Year - FY17 - Table 4'!U16</f>
        <v>1000.9388</v>
      </c>
      <c r="I17" s="6">
        <f t="shared" si="0"/>
        <v>-8.5288000000000466</v>
      </c>
      <c r="J17" s="7">
        <f t="shared" si="1"/>
        <v>-8.5208006723288647E-3</v>
      </c>
      <c r="L17" s="103">
        <v>-1.1899015275763937E-2</v>
      </c>
    </row>
    <row r="18" spans="2:12" ht="15.75" customHeight="1" x14ac:dyDescent="0.2">
      <c r="B18" s="149"/>
      <c r="C18" s="108" t="s">
        <v>6</v>
      </c>
      <c r="E18" s="65">
        <f>+'Current Year - FY18 - Table 4'!U17</f>
        <v>885.13</v>
      </c>
      <c r="F18" s="3"/>
      <c r="G18" s="168">
        <f>'Prior Year - FY17 - Table 4'!U17</f>
        <v>892.74448000000007</v>
      </c>
      <c r="I18" s="6">
        <f t="shared" si="0"/>
        <v>-7.6144800000000714</v>
      </c>
      <c r="J18" s="7">
        <f t="shared" si="1"/>
        <v>-8.5292938467679703E-3</v>
      </c>
      <c r="L18" s="103">
        <v>-1.6527274723271607E-2</v>
      </c>
    </row>
    <row r="19" spans="2:12" ht="15.75" customHeight="1" x14ac:dyDescent="0.2">
      <c r="B19" s="149"/>
      <c r="C19" s="108" t="s">
        <v>7</v>
      </c>
      <c r="E19" s="65">
        <f>+'Current Year - FY18 - Table 4'!U18</f>
        <v>910.33999999999992</v>
      </c>
      <c r="F19" s="3"/>
      <c r="G19" s="168">
        <f>'Prior Year - FY17 - Table 4'!U18</f>
        <v>918.17624000000001</v>
      </c>
      <c r="I19" s="6">
        <f t="shared" si="0"/>
        <v>-7.8362400000000889</v>
      </c>
      <c r="J19" s="7">
        <f t="shared" si="1"/>
        <v>-8.5345706615105703E-3</v>
      </c>
      <c r="L19" s="103">
        <v>-2.1030989046189861E-2</v>
      </c>
    </row>
    <row r="20" spans="2:12" ht="15.75" customHeight="1" x14ac:dyDescent="0.2">
      <c r="B20" s="149"/>
      <c r="C20" s="108" t="s">
        <v>8</v>
      </c>
      <c r="E20" s="65">
        <f>+'Current Year - FY18 - Table 4'!U19</f>
        <v>835.25</v>
      </c>
      <c r="F20" s="3"/>
      <c r="G20" s="168">
        <f>'Prior Year - FY17 - Table 4'!U19</f>
        <v>842.44328000000007</v>
      </c>
      <c r="I20" s="6">
        <f t="shared" si="0"/>
        <v>-7.1932800000000725</v>
      </c>
      <c r="J20" s="7">
        <f t="shared" si="1"/>
        <v>-8.5385926516026948E-3</v>
      </c>
      <c r="L20" s="103">
        <v>-1.7606857071145593E-2</v>
      </c>
    </row>
    <row r="21" spans="2:12" ht="15.75" customHeight="1" thickBot="1" x14ac:dyDescent="0.25">
      <c r="B21" s="21"/>
      <c r="C21" s="152" t="s">
        <v>9</v>
      </c>
      <c r="D21" s="134"/>
      <c r="E21" s="153">
        <f>+'Current Year - FY18 - Table 4'!U20</f>
        <v>799.48</v>
      </c>
      <c r="F21" s="154"/>
      <c r="G21" s="155">
        <f>'Prior Year - FY17 - Table 4'!U20</f>
        <v>806.36872000000005</v>
      </c>
      <c r="H21" s="134"/>
      <c r="I21" s="156">
        <f t="shared" si="0"/>
        <v>-6.8887200000000348</v>
      </c>
      <c r="J21" s="157">
        <f t="shared" si="1"/>
        <v>-8.542890899835542E-3</v>
      </c>
      <c r="K21" s="134"/>
      <c r="L21" s="158">
        <v>-1.9924712235668333E-2</v>
      </c>
    </row>
    <row r="22" spans="2:12" ht="15.75" customHeight="1" x14ac:dyDescent="0.2">
      <c r="B22" s="150" t="s">
        <v>110</v>
      </c>
      <c r="C22" s="151" t="s">
        <v>10</v>
      </c>
      <c r="E22" s="65">
        <f>+'Current Year - FY18 - Table 4'!U21</f>
        <v>932.94999999999993</v>
      </c>
      <c r="F22" s="3"/>
      <c r="G22" s="168">
        <f>'Prior Year - FY17 - Table 4'!U21</f>
        <v>940.98760000000004</v>
      </c>
      <c r="I22" s="6">
        <f t="shared" si="0"/>
        <v>-8.0376000000001113</v>
      </c>
      <c r="J22" s="7">
        <f t="shared" si="1"/>
        <v>-8.5416640984430723E-3</v>
      </c>
      <c r="L22" s="103">
        <v>-4.9136658832498045E-4</v>
      </c>
    </row>
    <row r="23" spans="2:12" ht="15.75" customHeight="1" x14ac:dyDescent="0.2">
      <c r="B23" s="149" t="s">
        <v>113</v>
      </c>
      <c r="C23" s="110" t="s">
        <v>11</v>
      </c>
      <c r="E23" s="65">
        <f>+'Current Year - FY18 - Table 4'!U22</f>
        <v>932.94999999999993</v>
      </c>
      <c r="F23" s="3"/>
      <c r="G23" s="168">
        <f>'Prior Year - FY17 - Table 4'!U22</f>
        <v>940.98760000000004</v>
      </c>
      <c r="I23" s="6">
        <f t="shared" si="0"/>
        <v>-8.0376000000001113</v>
      </c>
      <c r="J23" s="7">
        <f t="shared" si="1"/>
        <v>-8.5416640984430723E-3</v>
      </c>
      <c r="L23" s="103">
        <v>5.7356415885855103E-4</v>
      </c>
    </row>
    <row r="24" spans="2:12" ht="15.75" customHeight="1" x14ac:dyDescent="0.2">
      <c r="B24" s="149"/>
      <c r="C24" s="110" t="s">
        <v>12</v>
      </c>
      <c r="E24" s="65">
        <f>+'Current Year - FY18 - Table 4'!U23</f>
        <v>780.09</v>
      </c>
      <c r="F24" s="3"/>
      <c r="G24" s="168">
        <f>'Prior Year - FY17 - Table 4'!U23</f>
        <v>786.81568000000004</v>
      </c>
      <c r="I24" s="6">
        <f t="shared" si="0"/>
        <v>-6.7256800000000112</v>
      </c>
      <c r="J24" s="7">
        <f t="shared" si="1"/>
        <v>-8.5479740312242002E-3</v>
      </c>
      <c r="L24" s="103">
        <v>2.8387286383263401E-3</v>
      </c>
    </row>
    <row r="25" spans="2:12" ht="15.75" customHeight="1" x14ac:dyDescent="0.2">
      <c r="B25" s="149"/>
      <c r="C25" s="110" t="s">
        <v>13</v>
      </c>
      <c r="E25" s="65">
        <f>+'Current Year - FY18 - Table 4'!U24</f>
        <v>800.3599999999999</v>
      </c>
      <c r="F25" s="3"/>
      <c r="G25" s="168">
        <f>'Prior Year - FY17 - Table 4'!U24</f>
        <v>807.24656000000004</v>
      </c>
      <c r="I25" s="6">
        <f t="shared" si="0"/>
        <v>-6.886560000000145</v>
      </c>
      <c r="J25" s="7">
        <f t="shared" si="1"/>
        <v>-8.5309251735927426E-3</v>
      </c>
      <c r="L25" s="103">
        <v>-9.8674718377042055E-3</v>
      </c>
    </row>
    <row r="26" spans="2:12" ht="15.75" customHeight="1" x14ac:dyDescent="0.2">
      <c r="B26" s="149"/>
      <c r="C26" s="110" t="s">
        <v>14</v>
      </c>
      <c r="E26" s="65">
        <f>+'Current Year - FY18 - Table 4'!U25</f>
        <v>693.08</v>
      </c>
      <c r="F26" s="3"/>
      <c r="G26" s="168">
        <f>'Prior Year - FY17 - Table 4'!U25</f>
        <v>699.06224000000009</v>
      </c>
      <c r="I26" s="6">
        <f t="shared" si="0"/>
        <v>-5.9822400000000471</v>
      </c>
      <c r="J26" s="7">
        <f t="shared" si="1"/>
        <v>-8.5575212873749938E-3</v>
      </c>
      <c r="L26" s="103">
        <v>-7.7334496907252685E-3</v>
      </c>
    </row>
    <row r="27" spans="2:12" ht="15.75" customHeight="1" x14ac:dyDescent="0.2">
      <c r="B27" s="149"/>
      <c r="C27" s="110" t="s">
        <v>15</v>
      </c>
      <c r="E27" s="65">
        <f>+'Current Year - FY18 - Table 4'!U26</f>
        <v>690.4</v>
      </c>
      <c r="F27" s="3"/>
      <c r="G27" s="168">
        <f>'Prior Year - FY17 - Table 4'!U26</f>
        <v>696.35623999999996</v>
      </c>
      <c r="I27" s="6">
        <f t="shared" si="0"/>
        <v>-5.9562399999999798</v>
      </c>
      <c r="J27" s="7">
        <f t="shared" si="1"/>
        <v>-8.5534381080579966E-3</v>
      </c>
      <c r="L27" s="103">
        <v>1.6280256458692257E-3</v>
      </c>
    </row>
    <row r="28" spans="2:12" ht="15.75" customHeight="1" x14ac:dyDescent="0.2">
      <c r="B28" s="149"/>
      <c r="C28" s="110" t="s">
        <v>16</v>
      </c>
      <c r="E28" s="65">
        <f>+'Current Year - FY18 - Table 4'!U27</f>
        <v>697.40000000000009</v>
      </c>
      <c r="F28" s="3"/>
      <c r="G28" s="168">
        <f>'Prior Year - FY17 - Table 4'!U27</f>
        <v>703.42520000000002</v>
      </c>
      <c r="I28" s="6">
        <f t="shared" si="0"/>
        <v>-6.0251999999999271</v>
      </c>
      <c r="J28" s="7">
        <f t="shared" si="1"/>
        <v>-8.565516276641677E-3</v>
      </c>
      <c r="L28" s="103">
        <v>-1.4777278772679812E-2</v>
      </c>
    </row>
    <row r="29" spans="2:12" ht="15.75" customHeight="1" x14ac:dyDescent="0.2">
      <c r="B29" s="149"/>
      <c r="C29" s="110" t="s">
        <v>17</v>
      </c>
      <c r="E29" s="65">
        <f>+'Current Year - FY18 - Table 4'!U28</f>
        <v>627.68000000000006</v>
      </c>
      <c r="F29" s="3"/>
      <c r="G29" s="168">
        <f>'Prior Year - FY17 - Table 4'!U28</f>
        <v>633.09424000000001</v>
      </c>
      <c r="I29" s="6">
        <f t="shared" si="0"/>
        <v>-5.4142399999999498</v>
      </c>
      <c r="J29" s="7">
        <f t="shared" si="1"/>
        <v>-8.5520285258004394E-3</v>
      </c>
      <c r="L29" s="103">
        <v>-1.2128879874596219E-2</v>
      </c>
    </row>
    <row r="30" spans="2:12" ht="15.75" customHeight="1" x14ac:dyDescent="0.2">
      <c r="B30" s="149"/>
      <c r="C30" s="110" t="s">
        <v>18</v>
      </c>
      <c r="E30" s="65">
        <f>+'Current Year - FY18 - Table 4'!U29</f>
        <v>552.58999999999992</v>
      </c>
      <c r="F30" s="3"/>
      <c r="G30" s="168">
        <f>'Prior Year - FY17 - Table 4'!U29</f>
        <v>557.35128000000009</v>
      </c>
      <c r="I30" s="6">
        <f t="shared" si="0"/>
        <v>-4.7612800000001698</v>
      </c>
      <c r="J30" s="7">
        <f t="shared" si="1"/>
        <v>-8.5426914243386491E-3</v>
      </c>
      <c r="L30" s="103">
        <v>-5.4548372636601568E-3</v>
      </c>
    </row>
    <row r="31" spans="2:12" ht="15.75" customHeight="1" x14ac:dyDescent="0.2">
      <c r="B31" s="149"/>
      <c r="C31" s="110" t="s">
        <v>19</v>
      </c>
      <c r="E31" s="65">
        <f>+'Current Year - FY18 - Table 4'!U30</f>
        <v>612.66999999999996</v>
      </c>
      <c r="F31" s="3"/>
      <c r="G31" s="168">
        <f>'Prior Year - FY17 - Table 4'!U30</f>
        <v>617.95352000000003</v>
      </c>
      <c r="I31" s="6">
        <f t="shared" si="0"/>
        <v>-5.2835200000000668</v>
      </c>
      <c r="J31" s="7">
        <f t="shared" si="1"/>
        <v>-8.5500281639306255E-3</v>
      </c>
      <c r="L31" s="103">
        <v>-1.3496335268756108E-2</v>
      </c>
    </row>
    <row r="32" spans="2:12" ht="15.75" customHeight="1" x14ac:dyDescent="0.2">
      <c r="B32" s="149"/>
      <c r="C32" s="110" t="s">
        <v>20</v>
      </c>
      <c r="E32" s="65">
        <f>+'Current Year - FY18 - Table 4'!U31</f>
        <v>575.13</v>
      </c>
      <c r="F32" s="3"/>
      <c r="G32" s="168">
        <f>'Prior Year - FY17 - Table 4'!U31</f>
        <v>580.08704</v>
      </c>
      <c r="I32" s="6">
        <f t="shared" si="0"/>
        <v>-4.9570400000000063</v>
      </c>
      <c r="J32" s="7">
        <f t="shared" si="1"/>
        <v>-8.5453382995765714E-3</v>
      </c>
      <c r="L32" s="103">
        <v>-1.4536006343446813E-2</v>
      </c>
    </row>
    <row r="33" spans="2:12" ht="15.75" customHeight="1" x14ac:dyDescent="0.2">
      <c r="B33" s="149"/>
      <c r="C33" s="110" t="s">
        <v>21</v>
      </c>
      <c r="E33" s="65">
        <f>+'Current Year - FY18 - Table 4'!U32</f>
        <v>473.23</v>
      </c>
      <c r="F33" s="3"/>
      <c r="G33" s="168">
        <f>'Prior Year - FY17 - Table 4'!U32</f>
        <v>477.31784000000005</v>
      </c>
      <c r="I33" s="6">
        <f t="shared" si="0"/>
        <v>-4.0878400000000283</v>
      </c>
      <c r="J33" s="7">
        <f t="shared" si="1"/>
        <v>-8.5641885918197151E-3</v>
      </c>
      <c r="L33" s="103">
        <v>-1.0606792603636481E-2</v>
      </c>
    </row>
    <row r="34" spans="2:12" ht="15.75" customHeight="1" x14ac:dyDescent="0.2">
      <c r="B34" s="149"/>
      <c r="C34" s="110" t="s">
        <v>22</v>
      </c>
      <c r="E34" s="65">
        <f>+'Current Year - FY18 - Table 4'!U33</f>
        <v>595.68000000000006</v>
      </c>
      <c r="F34" s="3"/>
      <c r="G34" s="168">
        <f>'Prior Year - FY17 - Table 4'!U33</f>
        <v>600.80719999999997</v>
      </c>
      <c r="I34" s="6">
        <f t="shared" si="0"/>
        <v>-5.1271999999999025</v>
      </c>
      <c r="J34" s="7">
        <f t="shared" si="1"/>
        <v>-8.5338524571608038E-3</v>
      </c>
      <c r="L34" s="103">
        <v>-1.84550629578841E-2</v>
      </c>
    </row>
    <row r="35" spans="2:12" ht="15.75" customHeight="1" thickBot="1" x14ac:dyDescent="0.25">
      <c r="B35" s="21"/>
      <c r="C35" s="160" t="s">
        <v>23</v>
      </c>
      <c r="D35" s="134"/>
      <c r="E35" s="153">
        <f>+'Current Year - FY18 - Table 4'!U34</f>
        <v>383.82</v>
      </c>
      <c r="F35" s="154"/>
      <c r="G35" s="155">
        <f>'Prior Year - FY17 - Table 4'!U34</f>
        <v>387.13456000000002</v>
      </c>
      <c r="H35" s="134"/>
      <c r="I35" s="156">
        <f t="shared" si="0"/>
        <v>-3.3145600000000286</v>
      </c>
      <c r="J35" s="157">
        <f t="shared" si="1"/>
        <v>-8.5617775896836192E-3</v>
      </c>
      <c r="K35" s="134"/>
      <c r="L35" s="158">
        <v>-1.3433650992077297E-2</v>
      </c>
    </row>
    <row r="36" spans="2:12" ht="15.75" customHeight="1" x14ac:dyDescent="0.2">
      <c r="B36" s="150" t="s">
        <v>112</v>
      </c>
      <c r="C36" s="167" t="s">
        <v>73</v>
      </c>
      <c r="E36" s="65">
        <f>+'Current Year - FY18 - Table 4'!U35</f>
        <v>1123.52</v>
      </c>
      <c r="F36" s="3"/>
      <c r="G36" s="168">
        <f>'Prior Year - FY17 - Table 4'!U35</f>
        <v>1133.1772000000001</v>
      </c>
      <c r="I36" s="6">
        <f t="shared" si="0"/>
        <v>-9.6572000000001026</v>
      </c>
      <c r="J36" s="7">
        <f t="shared" si="1"/>
        <v>-8.5222328864365624E-3</v>
      </c>
      <c r="L36" s="103">
        <v>-3.497850826731308E-2</v>
      </c>
    </row>
    <row r="37" spans="2:12" ht="15.75" customHeight="1" x14ac:dyDescent="0.2">
      <c r="B37" s="149"/>
      <c r="C37" s="110" t="s">
        <v>74</v>
      </c>
      <c r="E37" s="65">
        <f>+'Current Year - FY18 - Table 4'!U36</f>
        <v>879.49</v>
      </c>
      <c r="F37" s="3"/>
      <c r="G37" s="168">
        <f>'Prior Year - FY17 - Table 4'!U36</f>
        <v>887.05320000000006</v>
      </c>
      <c r="I37" s="6">
        <f t="shared" si="0"/>
        <v>-7.5632000000000517</v>
      </c>
      <c r="J37" s="7">
        <f t="shared" si="1"/>
        <v>-8.5262078982411109E-3</v>
      </c>
      <c r="L37" s="103">
        <v>-3.0571026791401952E-2</v>
      </c>
    </row>
    <row r="38" spans="2:12" ht="15.75" customHeight="1" thickBot="1" x14ac:dyDescent="0.25">
      <c r="B38" s="21"/>
      <c r="C38" s="160" t="s">
        <v>75</v>
      </c>
      <c r="D38" s="134"/>
      <c r="E38" s="153">
        <f>+'Current Year - FY18 - Table 4'!U37</f>
        <v>785.63</v>
      </c>
      <c r="F38" s="154"/>
      <c r="G38" s="155">
        <f>'Prior Year - FY17 - Table 4'!U37</f>
        <v>792.38199999999995</v>
      </c>
      <c r="H38" s="134"/>
      <c r="I38" s="156">
        <f t="shared" si="0"/>
        <v>-6.7519999999999527</v>
      </c>
      <c r="J38" s="157">
        <f t="shared" si="1"/>
        <v>-8.5211425802200879E-3</v>
      </c>
      <c r="K38" s="134"/>
      <c r="L38" s="103">
        <v>-2.6211267843871188E-2</v>
      </c>
    </row>
    <row r="39" spans="2:12" ht="15.75" customHeight="1" x14ac:dyDescent="0.2">
      <c r="B39" s="150" t="s">
        <v>97</v>
      </c>
      <c r="C39" s="167" t="s">
        <v>76</v>
      </c>
      <c r="E39" s="65">
        <f>+'Current Year - FY18 - Table 4'!U38</f>
        <v>758.81</v>
      </c>
      <c r="F39" s="3"/>
      <c r="G39" s="168">
        <f>'Prior Year - FY17 - Table 4'!U38</f>
        <v>765.33264000000008</v>
      </c>
      <c r="I39" s="6">
        <f t="shared" si="0"/>
        <v>-6.5226400000001377</v>
      </c>
      <c r="J39" s="7">
        <f t="shared" si="1"/>
        <v>-8.5226209612595857E-3</v>
      </c>
      <c r="L39" s="103">
        <v>-2.7070026666167528E-2</v>
      </c>
    </row>
    <row r="40" spans="2:12" ht="15.75" customHeight="1" x14ac:dyDescent="0.2">
      <c r="B40" s="150" t="s">
        <v>98</v>
      </c>
      <c r="C40" s="110" t="s">
        <v>77</v>
      </c>
      <c r="E40" s="65">
        <f>+'Current Year - FY18 - Table 4'!U39</f>
        <v>630.09</v>
      </c>
      <c r="F40" s="3"/>
      <c r="G40" s="168">
        <f>'Prior Year - FY17 - Table 4'!U39</f>
        <v>635.51408000000004</v>
      </c>
      <c r="I40" s="6">
        <f t="shared" si="0"/>
        <v>-5.4240800000000036</v>
      </c>
      <c r="J40" s="7">
        <f t="shared" si="1"/>
        <v>-8.5349485883931993E-3</v>
      </c>
      <c r="L40" s="103">
        <v>-2.4077883396813427E-2</v>
      </c>
    </row>
    <row r="41" spans="2:12" ht="15.75" customHeight="1" x14ac:dyDescent="0.2">
      <c r="B41" s="149"/>
      <c r="C41" s="110" t="s">
        <v>78</v>
      </c>
      <c r="E41" s="65">
        <f>+'Current Year - FY18 - Table 4'!U40</f>
        <v>710.54000000000008</v>
      </c>
      <c r="F41" s="3"/>
      <c r="G41" s="168">
        <f>'Prior Year - FY17 - Table 4'!U40</f>
        <v>716.64904000000001</v>
      </c>
      <c r="I41" s="6">
        <f t="shared" si="0"/>
        <v>-6.1090399999999363</v>
      </c>
      <c r="J41" s="7">
        <f t="shared" si="1"/>
        <v>-8.5244515223238653E-3</v>
      </c>
      <c r="L41" s="103">
        <v>-2.4877046670465416E-2</v>
      </c>
    </row>
    <row r="42" spans="2:12" ht="15.75" customHeight="1" x14ac:dyDescent="0.2">
      <c r="B42" s="149"/>
      <c r="C42" s="110" t="s">
        <v>79</v>
      </c>
      <c r="E42" s="65">
        <f>+'Current Year - FY18 - Table 4'!U41</f>
        <v>592.54</v>
      </c>
      <c r="F42" s="3"/>
      <c r="G42" s="168">
        <f>'Prior Year - FY17 - Table 4'!U41</f>
        <v>597.64760000000001</v>
      </c>
      <c r="I42" s="6">
        <f t="shared" si="0"/>
        <v>-5.1076000000000477</v>
      </c>
      <c r="J42" s="7">
        <f t="shared" si="1"/>
        <v>-8.5461733637013648E-3</v>
      </c>
      <c r="L42" s="103">
        <v>-2.7284646934823041E-2</v>
      </c>
    </row>
    <row r="43" spans="2:12" ht="15.75" customHeight="1" x14ac:dyDescent="0.2">
      <c r="B43" s="149"/>
      <c r="C43" s="110" t="s">
        <v>80</v>
      </c>
      <c r="E43" s="65">
        <f>+'Current Year - FY18 - Table 4'!U42</f>
        <v>670.32</v>
      </c>
      <c r="F43" s="3"/>
      <c r="G43" s="168">
        <f>'Prior Year - FY17 - Table 4'!U42</f>
        <v>676.07655999999997</v>
      </c>
      <c r="I43" s="6">
        <f t="shared" si="0"/>
        <v>-5.7565599999999222</v>
      </c>
      <c r="J43" s="7">
        <f t="shared" si="1"/>
        <v>-8.5146569790852129E-3</v>
      </c>
      <c r="L43" s="103">
        <v>-1.9861332654449341E-2</v>
      </c>
    </row>
    <row r="44" spans="2:12" ht="15.75" customHeight="1" x14ac:dyDescent="0.2">
      <c r="B44" s="149"/>
      <c r="C44" s="110" t="s">
        <v>81</v>
      </c>
      <c r="E44" s="65">
        <f>+'Current Year - FY18 - Table 4'!U43</f>
        <v>560.36</v>
      </c>
      <c r="F44" s="3"/>
      <c r="G44" s="168">
        <f>'Prior Year - FY17 - Table 4'!U43</f>
        <v>565.18312000000003</v>
      </c>
      <c r="I44" s="6">
        <f t="shared" si="0"/>
        <v>-4.8231200000000172</v>
      </c>
      <c r="J44" s="7">
        <f t="shared" si="1"/>
        <v>-8.5337297405485447E-3</v>
      </c>
      <c r="L44" s="103">
        <v>-2.2064348644101044E-2</v>
      </c>
    </row>
    <row r="45" spans="2:12" ht="15.75" customHeight="1" x14ac:dyDescent="0.2">
      <c r="B45" s="149"/>
      <c r="C45" s="110" t="s">
        <v>82</v>
      </c>
      <c r="E45" s="65">
        <f>+'Current Year - FY18 - Table 4'!U44</f>
        <v>662.26</v>
      </c>
      <c r="F45" s="3"/>
      <c r="G45" s="168">
        <f>'Prior Year - FY17 - Table 4'!U44</f>
        <v>667.96543999999994</v>
      </c>
      <c r="I45" s="6">
        <f t="shared" si="0"/>
        <v>-5.7054399999999532</v>
      </c>
      <c r="J45" s="7">
        <f t="shared" si="1"/>
        <v>-8.5415197528781635E-3</v>
      </c>
      <c r="L45" s="103">
        <v>-2.4106729720748791E-2</v>
      </c>
    </row>
    <row r="46" spans="2:12" ht="15.75" customHeight="1" thickBot="1" x14ac:dyDescent="0.25">
      <c r="B46" s="162"/>
      <c r="C46" s="160" t="s">
        <v>83</v>
      </c>
      <c r="D46" s="164"/>
      <c r="E46" s="153">
        <f>+'Current Year - FY18 - Table 4'!U45</f>
        <v>555</v>
      </c>
      <c r="F46" s="165"/>
      <c r="G46" s="155">
        <f>'Prior Year - FY17 - Table 4'!U45</f>
        <v>559.7811200000001</v>
      </c>
      <c r="H46" s="164"/>
      <c r="I46" s="368">
        <f t="shared" si="0"/>
        <v>-4.7811200000001008</v>
      </c>
      <c r="J46" s="157">
        <f t="shared" si="1"/>
        <v>-8.5410526171373919E-3</v>
      </c>
      <c r="K46" s="164"/>
      <c r="L46" s="166">
        <v>-2.4446192959504062E-2</v>
      </c>
    </row>
    <row r="47" spans="2:12" ht="15.75" customHeight="1" x14ac:dyDescent="0.2">
      <c r="B47" s="150" t="s">
        <v>97</v>
      </c>
      <c r="C47" s="167" t="s">
        <v>84</v>
      </c>
      <c r="E47" s="65">
        <f>+'Current Year - FY18 - Table 4'!U46</f>
        <v>689.08</v>
      </c>
      <c r="F47" s="3"/>
      <c r="G47" s="168">
        <f>'Prior Year - FY17 - Table 4'!U46</f>
        <v>695.01480000000004</v>
      </c>
      <c r="I47" s="6">
        <f t="shared" si="0"/>
        <v>-5.9347999999999956</v>
      </c>
      <c r="J47" s="7">
        <f t="shared" si="1"/>
        <v>-8.5390987357391451E-3</v>
      </c>
      <c r="L47" s="103">
        <v>-1.3271369718924737E-2</v>
      </c>
    </row>
    <row r="48" spans="2:12" ht="15.75" customHeight="1" x14ac:dyDescent="0.2">
      <c r="B48" s="150" t="s">
        <v>99</v>
      </c>
      <c r="C48" s="110" t="s">
        <v>85</v>
      </c>
      <c r="E48" s="65">
        <f>+'Current Year - FY18 - Table 4'!U47</f>
        <v>576.45000000000005</v>
      </c>
      <c r="F48" s="3"/>
      <c r="G48" s="168">
        <f>'Prior Year - FY17 - Table 4'!U47</f>
        <v>581.41535999999996</v>
      </c>
      <c r="I48" s="6">
        <f t="shared" si="0"/>
        <v>-4.9653599999999187</v>
      </c>
      <c r="J48" s="7">
        <f t="shared" si="1"/>
        <v>-8.540125255720659E-3</v>
      </c>
      <c r="L48" s="103">
        <v>-1.4877570132618699E-2</v>
      </c>
    </row>
    <row r="49" spans="2:12" ht="15.75" customHeight="1" x14ac:dyDescent="0.2">
      <c r="B49" s="149"/>
      <c r="C49" s="110" t="s">
        <v>86</v>
      </c>
      <c r="E49" s="65">
        <f>+'Current Year - FY18 - Table 4'!U48</f>
        <v>662.26</v>
      </c>
      <c r="F49" s="3"/>
      <c r="G49" s="168">
        <f>'Prior Year - FY17 - Table 4'!U48</f>
        <v>667.96543999999994</v>
      </c>
      <c r="I49" s="6">
        <f t="shared" si="0"/>
        <v>-5.7054399999999532</v>
      </c>
      <c r="J49" s="7">
        <f t="shared" si="1"/>
        <v>-8.5415197528781635E-3</v>
      </c>
      <c r="L49" s="103">
        <v>-1.5445559942969053E-2</v>
      </c>
    </row>
    <row r="50" spans="2:12" ht="15.75" customHeight="1" x14ac:dyDescent="0.2">
      <c r="B50" s="149"/>
      <c r="C50" s="110" t="s">
        <v>87</v>
      </c>
      <c r="E50" s="65">
        <f>+'Current Year - FY18 - Table 4'!U49</f>
        <v>555</v>
      </c>
      <c r="F50" s="3"/>
      <c r="G50" s="168">
        <f>'Prior Year - FY17 - Table 4'!U49</f>
        <v>559.7811200000001</v>
      </c>
      <c r="I50" s="6">
        <f t="shared" si="0"/>
        <v>-4.7811200000001008</v>
      </c>
      <c r="J50" s="7">
        <f t="shared" si="1"/>
        <v>-8.5410526171373919E-3</v>
      </c>
      <c r="L50" s="103">
        <v>-1.0503294499259803E-2</v>
      </c>
    </row>
    <row r="51" spans="2:12" ht="15.75" customHeight="1" x14ac:dyDescent="0.2">
      <c r="B51" s="149"/>
      <c r="C51" s="110" t="s">
        <v>89</v>
      </c>
      <c r="E51" s="65">
        <f>+'Current Year - FY18 - Table 4'!U50</f>
        <v>581.82000000000005</v>
      </c>
      <c r="F51" s="3"/>
      <c r="G51" s="168">
        <f>'Prior Year - FY17 - Table 4'!U50</f>
        <v>586.83048000000008</v>
      </c>
      <c r="I51" s="6">
        <f t="shared" si="0"/>
        <v>-5.0104800000000296</v>
      </c>
      <c r="J51" s="7">
        <f t="shared" si="1"/>
        <v>-8.5382068088897308E-3</v>
      </c>
      <c r="L51" s="103">
        <v>-3.2292022291089862E-3</v>
      </c>
    </row>
    <row r="52" spans="2:12" ht="15.75" customHeight="1" x14ac:dyDescent="0.2">
      <c r="B52" s="149"/>
      <c r="C52" s="110" t="s">
        <v>88</v>
      </c>
      <c r="E52" s="65">
        <f>+'Current Year - FY18 - Table 4'!U51</f>
        <v>490.64000000000004</v>
      </c>
      <c r="F52" s="3"/>
      <c r="G52" s="168">
        <f>'Prior Year - FY17 - Table 4'!U51</f>
        <v>494.85527999999999</v>
      </c>
      <c r="I52" s="6">
        <f t="shared" si="0"/>
        <v>-4.2152799999999502</v>
      </c>
      <c r="J52" s="7">
        <f t="shared" si="1"/>
        <v>-8.5182075858621746E-3</v>
      </c>
      <c r="L52" s="103">
        <v>-1.5127424013426788E-2</v>
      </c>
    </row>
    <row r="53" spans="2:12" ht="15.75" customHeight="1" x14ac:dyDescent="0.2">
      <c r="B53" s="149"/>
      <c r="C53" s="110" t="s">
        <v>90</v>
      </c>
      <c r="E53" s="65">
        <f>+'Current Year - FY18 - Table 4'!U52</f>
        <v>552.30999999999995</v>
      </c>
      <c r="F53" s="3"/>
      <c r="G53" s="168">
        <f>'Prior Year - FY17 - Table 4'!U52</f>
        <v>557.07511999999997</v>
      </c>
      <c r="I53" s="6">
        <f t="shared" si="0"/>
        <v>-4.7651200000000244</v>
      </c>
      <c r="J53" s="7">
        <f t="shared" si="1"/>
        <v>-8.5538194561624384E-3</v>
      </c>
      <c r="L53" s="103">
        <v>-8.4995620092153893E-3</v>
      </c>
    </row>
    <row r="54" spans="2:12" ht="15.75" customHeight="1" thickBot="1" x14ac:dyDescent="0.25">
      <c r="B54" s="21"/>
      <c r="C54" s="160" t="s">
        <v>91</v>
      </c>
      <c r="D54" s="134"/>
      <c r="E54" s="153">
        <f>+'Current Year - FY18 - Table 4'!U53</f>
        <v>469.17999999999995</v>
      </c>
      <c r="F54" s="154"/>
      <c r="G54" s="155">
        <f>'Prior Year - FY17 - Table 4'!U53</f>
        <v>473.22104000000002</v>
      </c>
      <c r="H54" s="134"/>
      <c r="I54" s="156">
        <f t="shared" si="0"/>
        <v>-4.0410400000000664</v>
      </c>
      <c r="J54" s="157">
        <f t="shared" si="1"/>
        <v>-8.5394343412965451E-3</v>
      </c>
      <c r="K54" s="134"/>
      <c r="L54" s="158">
        <v>-1.079828739839603E-2</v>
      </c>
    </row>
    <row r="55" spans="2:12" ht="15.75" customHeight="1" x14ac:dyDescent="0.2">
      <c r="B55" s="150" t="s">
        <v>100</v>
      </c>
      <c r="C55" s="167" t="s">
        <v>92</v>
      </c>
      <c r="E55" s="65">
        <f>+'Current Year - FY18 - Table 4'!U54</f>
        <v>613.99</v>
      </c>
      <c r="F55" s="3"/>
      <c r="G55" s="168">
        <f>'Prior Year - FY17 - Table 4'!U54</f>
        <v>619.28183999999999</v>
      </c>
      <c r="I55" s="6">
        <f t="shared" si="0"/>
        <v>-5.2918399999999792</v>
      </c>
      <c r="J55" s="7">
        <f t="shared" si="1"/>
        <v>-8.545123816322435E-3</v>
      </c>
      <c r="L55" s="103">
        <v>-1.3182347778226864E-2</v>
      </c>
    </row>
    <row r="56" spans="2:12" ht="15.75" customHeight="1" x14ac:dyDescent="0.2">
      <c r="B56" s="150" t="s">
        <v>101</v>
      </c>
      <c r="C56" s="110" t="s">
        <v>93</v>
      </c>
      <c r="E56" s="65">
        <f>+'Current Year - FY18 - Table 4'!U55</f>
        <v>565.73</v>
      </c>
      <c r="F56" s="3"/>
      <c r="G56" s="168">
        <f>'Prior Year - FY17 - Table 4'!U55</f>
        <v>570.59824000000003</v>
      </c>
      <c r="I56" s="6">
        <f t="shared" si="0"/>
        <v>-4.8682400000000143</v>
      </c>
      <c r="J56" s="7">
        <f t="shared" si="1"/>
        <v>-8.5318174132468661E-3</v>
      </c>
      <c r="L56" s="103">
        <v>-1.9049801836456916E-2</v>
      </c>
    </row>
    <row r="57" spans="2:12" ht="15.75" customHeight="1" x14ac:dyDescent="0.2">
      <c r="B57" s="149"/>
      <c r="C57" s="110" t="s">
        <v>94</v>
      </c>
      <c r="E57" s="65">
        <f>+'Current Year - FY18 - Table 4'!U56</f>
        <v>581.82000000000005</v>
      </c>
      <c r="F57" s="3"/>
      <c r="G57" s="168">
        <f>'Prior Year - FY17 - Table 4'!U56</f>
        <v>586.83048000000008</v>
      </c>
      <c r="I57" s="6">
        <f t="shared" si="0"/>
        <v>-5.0104800000000296</v>
      </c>
      <c r="J57" s="7">
        <f t="shared" si="1"/>
        <v>-8.5382068088897308E-3</v>
      </c>
      <c r="L57" s="103">
        <v>-1.2765620123502925E-2</v>
      </c>
    </row>
    <row r="58" spans="2:12" ht="15.75" customHeight="1" x14ac:dyDescent="0.2">
      <c r="B58" s="149"/>
      <c r="C58" s="110" t="s">
        <v>95</v>
      </c>
      <c r="E58" s="65">
        <f>+'Current Year - FY18 - Table 4'!U57</f>
        <v>533.54</v>
      </c>
      <c r="F58" s="3"/>
      <c r="G58" s="168">
        <f>'Prior Year - FY17 - Table 4'!U57</f>
        <v>538.14688000000001</v>
      </c>
      <c r="I58" s="6">
        <f t="shared" si="0"/>
        <v>-4.6068800000000465</v>
      </c>
      <c r="J58" s="7">
        <f t="shared" si="1"/>
        <v>-8.5606368283693227E-3</v>
      </c>
      <c r="L58" s="103">
        <v>-2.1177456077605069E-2</v>
      </c>
    </row>
    <row r="59" spans="2:12" ht="15.75" customHeight="1" x14ac:dyDescent="0.2">
      <c r="B59" s="149"/>
      <c r="C59" s="110" t="s">
        <v>24</v>
      </c>
      <c r="E59" s="65">
        <f>+'Current Year - FY18 - Table 4'!U58</f>
        <v>509.41</v>
      </c>
      <c r="F59" s="3"/>
      <c r="G59" s="168">
        <f>'Prior Year - FY17 - Table 4'!U58</f>
        <v>513.79352000000006</v>
      </c>
      <c r="I59" s="6">
        <f t="shared" si="0"/>
        <v>-4.3835200000000327</v>
      </c>
      <c r="J59" s="7">
        <f t="shared" si="1"/>
        <v>-8.5316763045202131E-3</v>
      </c>
      <c r="L59" s="103">
        <v>-2.1820959325339857E-2</v>
      </c>
    </row>
    <row r="60" spans="2:12" ht="15.75" customHeight="1" x14ac:dyDescent="0.2">
      <c r="B60" s="149"/>
      <c r="C60" s="110" t="s">
        <v>25</v>
      </c>
      <c r="E60" s="65">
        <f>+'Current Year - FY18 - Table 4'!U59</f>
        <v>471.86</v>
      </c>
      <c r="F60" s="3"/>
      <c r="G60" s="168">
        <f>'Prior Year - FY17 - Table 4'!U59</f>
        <v>475.92703999999998</v>
      </c>
      <c r="I60" s="6">
        <f t="shared" si="0"/>
        <v>-4.0670399999999631</v>
      </c>
      <c r="J60" s="7">
        <f t="shared" si="1"/>
        <v>-8.5455115136974843E-3</v>
      </c>
      <c r="L60" s="103">
        <v>-1.581746867649883E-2</v>
      </c>
    </row>
    <row r="61" spans="2:12" ht="15.75" customHeight="1" x14ac:dyDescent="0.2">
      <c r="B61" s="149"/>
      <c r="C61" s="110" t="s">
        <v>26</v>
      </c>
      <c r="E61" s="65">
        <f>+'Current Year - FY18 - Table 4'!U60</f>
        <v>471.86</v>
      </c>
      <c r="F61" s="3"/>
      <c r="G61" s="168">
        <f>'Prior Year - FY17 - Table 4'!U60</f>
        <v>475.92703999999998</v>
      </c>
      <c r="I61" s="6">
        <f t="shared" si="0"/>
        <v>-4.0670399999999631</v>
      </c>
      <c r="J61" s="7">
        <f t="shared" si="1"/>
        <v>-8.5455115136974843E-3</v>
      </c>
      <c r="L61" s="103">
        <v>-8.4995620092153893E-3</v>
      </c>
    </row>
    <row r="62" spans="2:12" ht="15.75" customHeight="1" x14ac:dyDescent="0.2">
      <c r="B62" s="149"/>
      <c r="C62" s="110" t="s">
        <v>27</v>
      </c>
      <c r="E62" s="65">
        <f>+'Current Year - FY18 - Table 4'!U61</f>
        <v>437</v>
      </c>
      <c r="F62" s="3"/>
      <c r="G62" s="168">
        <f>'Prior Year - FY17 - Table 4'!U61</f>
        <v>440.76967999999999</v>
      </c>
      <c r="I62" s="6">
        <f t="shared" si="0"/>
        <v>-3.7696799999999939</v>
      </c>
      <c r="J62" s="7">
        <f t="shared" si="1"/>
        <v>-8.5524939011231305E-3</v>
      </c>
      <c r="L62" s="103">
        <v>-3.4343759619651884E-3</v>
      </c>
    </row>
    <row r="63" spans="2:12" ht="15.75" customHeight="1" x14ac:dyDescent="0.2">
      <c r="B63" s="149"/>
      <c r="C63" s="110" t="s">
        <v>28</v>
      </c>
      <c r="E63" s="65">
        <f>+'Current Year - FY18 - Table 4'!U62</f>
        <v>399.45</v>
      </c>
      <c r="F63" s="3"/>
      <c r="G63" s="168">
        <f>'Prior Year - FY17 - Table 4'!U62</f>
        <v>402.90319999999997</v>
      </c>
      <c r="I63" s="6">
        <f t="shared" si="0"/>
        <v>-3.4531999999999812</v>
      </c>
      <c r="J63" s="7">
        <f t="shared" si="1"/>
        <v>-8.5707931830771786E-3</v>
      </c>
      <c r="L63" s="103">
        <v>-1.2554952261140737E-2</v>
      </c>
    </row>
    <row r="64" spans="2:12" ht="15.75" customHeight="1" thickBot="1" x14ac:dyDescent="0.25">
      <c r="B64" s="21"/>
      <c r="C64" s="160" t="s">
        <v>29</v>
      </c>
      <c r="D64" s="134"/>
      <c r="E64" s="153">
        <f>+'Current Year - FY18 - Table 4'!U63</f>
        <v>372.64</v>
      </c>
      <c r="F64" s="154"/>
      <c r="G64" s="155">
        <f>'Prior Year - FY17 - Table 4'!U63</f>
        <v>375.85383999999999</v>
      </c>
      <c r="H64" s="134"/>
      <c r="I64" s="156">
        <f t="shared" si="0"/>
        <v>-3.2138400000000047</v>
      </c>
      <c r="J64" s="157">
        <f t="shared" si="1"/>
        <v>-8.5507706932035198E-3</v>
      </c>
      <c r="K64" s="134"/>
      <c r="L64" s="158">
        <v>-1.2903532107315225E-2</v>
      </c>
    </row>
    <row r="65" spans="2:12" ht="15.75" customHeight="1" x14ac:dyDescent="0.2">
      <c r="B65" s="150" t="s">
        <v>103</v>
      </c>
      <c r="C65" s="167" t="s">
        <v>30</v>
      </c>
      <c r="E65" s="65">
        <f>+'Current Year - FY18 - Table 4'!U64</f>
        <v>423.59000000000003</v>
      </c>
      <c r="F65" s="3"/>
      <c r="G65" s="168">
        <f>'Prior Year - FY17 - Table 4'!U64</f>
        <v>427.24344000000002</v>
      </c>
      <c r="I65" s="6">
        <f t="shared" si="0"/>
        <v>-3.6534399999999891</v>
      </c>
      <c r="J65" s="7">
        <f t="shared" si="1"/>
        <v>-8.5511903939355718E-3</v>
      </c>
      <c r="L65" s="103">
        <v>-1.3831355349700101E-2</v>
      </c>
    </row>
    <row r="66" spans="2:12" ht="15.75" customHeight="1" x14ac:dyDescent="0.2">
      <c r="B66" s="149" t="s">
        <v>111</v>
      </c>
      <c r="C66" s="110" t="s">
        <v>31</v>
      </c>
      <c r="E66" s="65">
        <f>+'Current Year - FY18 - Table 4'!U65</f>
        <v>404.83000000000004</v>
      </c>
      <c r="F66" s="3"/>
      <c r="G66" s="168">
        <f>'Prior Year - FY17 - Table 4'!U65</f>
        <v>408.30520000000001</v>
      </c>
      <c r="I66" s="6">
        <f t="shared" si="0"/>
        <v>-3.4751999999999725</v>
      </c>
      <c r="J66" s="7">
        <f t="shared" si="1"/>
        <v>-8.5112802873927949E-3</v>
      </c>
    </row>
    <row r="67" spans="2:12" ht="15.75" customHeight="1" x14ac:dyDescent="0.2">
      <c r="B67" s="149" t="s">
        <v>102</v>
      </c>
      <c r="C67" s="110" t="s">
        <v>32</v>
      </c>
      <c r="E67" s="65">
        <f>+'Current Year - FY18 - Table 4'!U66</f>
        <v>351.19</v>
      </c>
      <c r="F67" s="3"/>
      <c r="G67" s="168">
        <f>'Prior Year - FY17 - Table 4'!U66</f>
        <v>354.21960000000001</v>
      </c>
      <c r="I67" s="6">
        <f t="shared" si="0"/>
        <v>-3.0296000000000163</v>
      </c>
      <c r="J67" s="7">
        <f t="shared" si="1"/>
        <v>-8.5528864015430427E-3</v>
      </c>
    </row>
    <row r="68" spans="2:12" s="134" customFormat="1" ht="15.75" customHeight="1" thickBot="1" x14ac:dyDescent="0.25">
      <c r="B68" s="21"/>
      <c r="C68" s="160" t="s">
        <v>33</v>
      </c>
      <c r="E68" s="153">
        <f>+'Current Year - FY18 - Table 4'!U67</f>
        <v>335.09000000000003</v>
      </c>
      <c r="F68" s="154"/>
      <c r="G68" s="155">
        <f>'Prior Year - FY17 - Table 4'!U67</f>
        <v>337.98735999999997</v>
      </c>
      <c r="I68" s="156">
        <f t="shared" si="0"/>
        <v>-2.8973599999999351</v>
      </c>
      <c r="J68" s="157">
        <f t="shared" si="1"/>
        <v>-8.572391582927644E-3</v>
      </c>
      <c r="L68" s="161"/>
    </row>
    <row r="69" spans="2:12" ht="15.75" customHeight="1" x14ac:dyDescent="0.2">
      <c r="B69" s="150" t="s">
        <v>104</v>
      </c>
      <c r="C69" s="167" t="s">
        <v>34</v>
      </c>
      <c r="E69" s="65">
        <f>+'Current Year - FY18 - Table 4'!U68</f>
        <v>565.73</v>
      </c>
      <c r="F69" s="3"/>
      <c r="G69" s="168">
        <f>'Prior Year - FY17 - Table 4'!U68</f>
        <v>570.59824000000003</v>
      </c>
      <c r="I69" s="6">
        <f t="shared" si="0"/>
        <v>-4.8682400000000143</v>
      </c>
      <c r="J69" s="7">
        <f t="shared" si="1"/>
        <v>-8.5318174132468661E-3</v>
      </c>
    </row>
    <row r="70" spans="2:12" ht="15.75" customHeight="1" x14ac:dyDescent="0.2">
      <c r="B70" s="150" t="s">
        <v>115</v>
      </c>
      <c r="C70" s="110" t="s">
        <v>35</v>
      </c>
      <c r="E70" s="65">
        <f>+'Current Year - FY18 - Table 4'!U69</f>
        <v>538.9</v>
      </c>
      <c r="F70" s="3"/>
      <c r="G70" s="168">
        <f>'Prior Year - FY17 - Table 4'!U69</f>
        <v>543.54887999999994</v>
      </c>
      <c r="I70" s="6">
        <f t="shared" si="0"/>
        <v>-4.6488799999999628</v>
      </c>
      <c r="J70" s="7">
        <f t="shared" si="1"/>
        <v>-8.5528278523910543E-3</v>
      </c>
    </row>
    <row r="71" spans="2:12" ht="15.75" customHeight="1" x14ac:dyDescent="0.2">
      <c r="B71" s="150" t="s">
        <v>106</v>
      </c>
      <c r="C71" s="110" t="s">
        <v>36</v>
      </c>
      <c r="E71" s="65">
        <f>+'Current Year - FY18 - Table 4'!U70</f>
        <v>533.54</v>
      </c>
      <c r="F71" s="3"/>
      <c r="G71" s="168">
        <f>'Prior Year - FY17 - Table 4'!U70</f>
        <v>538.14688000000001</v>
      </c>
      <c r="I71" s="6">
        <f t="shared" si="0"/>
        <v>-4.6068800000000465</v>
      </c>
      <c r="J71" s="7">
        <f t="shared" si="1"/>
        <v>-8.5606368283693227E-3</v>
      </c>
    </row>
    <row r="72" spans="2:12" ht="15.75" customHeight="1" x14ac:dyDescent="0.2">
      <c r="B72" s="149"/>
      <c r="C72" s="110" t="s">
        <v>37</v>
      </c>
      <c r="E72" s="65">
        <f>+'Current Year - FY18 - Table 4'!U71</f>
        <v>506.73</v>
      </c>
      <c r="F72" s="3"/>
      <c r="G72" s="168">
        <f>'Prior Year - FY17 - Table 4'!U71</f>
        <v>511.09752000000003</v>
      </c>
      <c r="I72" s="6">
        <f t="shared" si="0"/>
        <v>-4.3675200000000132</v>
      </c>
      <c r="J72" s="7">
        <f t="shared" si="1"/>
        <v>-8.545375058755935E-3</v>
      </c>
    </row>
    <row r="73" spans="2:12" ht="15.75" customHeight="1" x14ac:dyDescent="0.2">
      <c r="B73" s="149"/>
      <c r="C73" s="110" t="s">
        <v>38</v>
      </c>
      <c r="E73" s="65">
        <f>+'Current Year - FY18 - Table 4'!U72</f>
        <v>458.46</v>
      </c>
      <c r="F73" s="3"/>
      <c r="G73" s="168">
        <f>'Prior Year - FY17 - Table 4'!U72</f>
        <v>462.40392000000003</v>
      </c>
      <c r="I73" s="6">
        <f t="shared" si="0"/>
        <v>-3.9439200000000483</v>
      </c>
      <c r="J73" s="7">
        <f t="shared" si="1"/>
        <v>-8.5291664482430168E-3</v>
      </c>
    </row>
    <row r="74" spans="2:12" ht="15.75" customHeight="1" x14ac:dyDescent="0.2">
      <c r="B74" s="149"/>
      <c r="C74" s="110" t="s">
        <v>39</v>
      </c>
      <c r="E74" s="65">
        <f>+'Current Year - FY18 - Table 4'!U73</f>
        <v>437</v>
      </c>
      <c r="F74" s="3"/>
      <c r="G74" s="168">
        <f>'Prior Year - FY17 - Table 4'!U73</f>
        <v>440.76967999999999</v>
      </c>
      <c r="I74" s="6">
        <f t="shared" si="0"/>
        <v>-3.7696799999999939</v>
      </c>
      <c r="J74" s="7">
        <f t="shared" si="1"/>
        <v>-8.5524939011231305E-3</v>
      </c>
    </row>
    <row r="75" spans="2:12" ht="15.75" customHeight="1" x14ac:dyDescent="0.2">
      <c r="B75" s="149"/>
      <c r="C75" s="110" t="s">
        <v>40</v>
      </c>
      <c r="E75" s="65">
        <f>+'Current Year - FY18 - Table 4'!U74</f>
        <v>388.74</v>
      </c>
      <c r="F75" s="3"/>
      <c r="G75" s="168">
        <f>'Prior Year - FY17 - Table 4'!U74</f>
        <v>392.08608000000004</v>
      </c>
      <c r="I75" s="6">
        <f t="shared" si="0"/>
        <v>-3.346080000000029</v>
      </c>
      <c r="J75" s="7">
        <f t="shared" si="1"/>
        <v>-8.5340443608710338E-3</v>
      </c>
    </row>
    <row r="76" spans="2:12" ht="15.75" customHeight="1" x14ac:dyDescent="0.2">
      <c r="B76" s="149"/>
      <c r="C76" s="110" t="s">
        <v>41</v>
      </c>
      <c r="E76" s="65">
        <f>+'Current Year - FY18 - Table 4'!U75</f>
        <v>372.64</v>
      </c>
      <c r="F76" s="3"/>
      <c r="G76" s="168">
        <f>'Prior Year - FY17 - Table 4'!U75</f>
        <v>375.85383999999999</v>
      </c>
      <c r="I76" s="6">
        <f t="shared" si="0"/>
        <v>-3.2138400000000047</v>
      </c>
      <c r="J76" s="7">
        <f t="shared" si="1"/>
        <v>-8.5507706932035198E-3</v>
      </c>
    </row>
    <row r="77" spans="2:12" ht="15.75" customHeight="1" x14ac:dyDescent="0.2">
      <c r="B77" s="149"/>
      <c r="C77" s="110" t="s">
        <v>42</v>
      </c>
      <c r="E77" s="65">
        <f>+'Current Year - FY18 - Table 4'!U76</f>
        <v>321.68</v>
      </c>
      <c r="F77" s="3"/>
      <c r="G77" s="168">
        <f>'Prior Year - FY17 - Table 4'!U76</f>
        <v>324.46424000000002</v>
      </c>
      <c r="I77" s="6">
        <f t="shared" si="0"/>
        <v>-2.7842400000000112</v>
      </c>
      <c r="J77" s="7">
        <f t="shared" si="1"/>
        <v>-8.5810380829641226E-3</v>
      </c>
    </row>
    <row r="78" spans="2:12" ht="15.75" customHeight="1" thickBot="1" x14ac:dyDescent="0.25">
      <c r="B78" s="21"/>
      <c r="C78" s="160" t="s">
        <v>43</v>
      </c>
      <c r="D78" s="134"/>
      <c r="E78" s="153">
        <f>+'Current Year - FY18 - Table 4'!U77</f>
        <v>308.28000000000003</v>
      </c>
      <c r="F78" s="154"/>
      <c r="G78" s="155">
        <f>'Prior Year - FY17 - Table 4'!U77</f>
        <v>310.93799999999999</v>
      </c>
      <c r="H78" s="134"/>
      <c r="I78" s="156">
        <f>+E78-G78</f>
        <v>-2.6579999999999586</v>
      </c>
      <c r="J78" s="157">
        <f>+I78/G78</f>
        <v>-8.548327962487565E-3</v>
      </c>
      <c r="K78" s="134"/>
      <c r="L78" s="161"/>
    </row>
  </sheetData>
  <mergeCells count="2">
    <mergeCell ref="I11:J11"/>
    <mergeCell ref="C3:I3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85"/>
  <sheetViews>
    <sheetView workbookViewId="0">
      <pane xSplit="1" topLeftCell="B1" activePane="topRight" state="frozen"/>
      <selection activeCell="F97" sqref="F97"/>
      <selection pane="topRight" activeCell="F97" sqref="F97"/>
    </sheetView>
  </sheetViews>
  <sheetFormatPr defaultRowHeight="12.75" x14ac:dyDescent="0.2"/>
  <cols>
    <col min="1" max="1" width="9.5703125" style="149" bestFit="1" customWidth="1"/>
    <col min="2" max="2" width="13.28515625" customWidth="1"/>
    <col min="3" max="3" width="10.5703125" customWidth="1"/>
    <col min="4" max="4" width="10.28515625" customWidth="1"/>
    <col min="5" max="5" width="12.28515625" customWidth="1"/>
    <col min="6" max="6" width="13.85546875" customWidth="1"/>
    <col min="7" max="7" width="11.28515625" customWidth="1"/>
    <col min="8" max="8" width="11.7109375" customWidth="1"/>
    <col min="10" max="10" width="1.140625" customWidth="1"/>
    <col min="11" max="11" width="7" hidden="1" customWidth="1"/>
    <col min="12" max="12" width="1.140625" customWidth="1"/>
    <col min="13" max="13" width="13" customWidth="1"/>
    <col min="14" max="14" width="10.5703125" customWidth="1"/>
    <col min="15" max="15" width="11.28515625" customWidth="1"/>
    <col min="16" max="16" width="8.7109375" bestFit="1" customWidth="1"/>
    <col min="17" max="17" width="8.7109375" customWidth="1"/>
    <col min="18" max="18" width="8" customWidth="1"/>
    <col min="19" max="19" width="11.5703125" customWidth="1"/>
    <col min="20" max="20" width="8" customWidth="1"/>
    <col min="21" max="21" width="11" bestFit="1" customWidth="1"/>
    <col min="23" max="23" width="13" customWidth="1"/>
    <col min="24" max="24" width="11.42578125" customWidth="1"/>
    <col min="25" max="25" width="11.28515625" customWidth="1"/>
    <col min="26" max="26" width="8.7109375" bestFit="1" customWidth="1"/>
    <col min="27" max="27" width="8.7109375" customWidth="1"/>
    <col min="28" max="28" width="8.7109375" style="319" customWidth="1"/>
    <col min="29" max="29" width="11.5703125" customWidth="1"/>
    <col min="30" max="30" width="8" customWidth="1"/>
    <col min="31" max="31" width="11" bestFit="1" customWidth="1"/>
  </cols>
  <sheetData>
    <row r="1" spans="1:31" ht="15.75" thickBot="1" x14ac:dyDescent="0.3">
      <c r="B1" s="70" t="s">
        <v>62</v>
      </c>
      <c r="C1" s="383" t="str">
        <f>'Impact Tool'!E9</f>
        <v>TEST FACILITY</v>
      </c>
      <c r="D1" s="384"/>
      <c r="E1" s="385"/>
      <c r="F1" s="86" t="str">
        <f>+'Summary &amp; PY Comparison'!G5</f>
        <v>URBAN FACILITY</v>
      </c>
      <c r="G1" s="75"/>
      <c r="H1" s="76"/>
      <c r="K1" s="58"/>
      <c r="M1" s="70" t="s">
        <v>62</v>
      </c>
      <c r="N1" s="71"/>
      <c r="O1" s="72"/>
      <c r="P1" s="2"/>
      <c r="Q1" s="86" t="str">
        <f>+'Summary &amp; PY Comparison'!G5</f>
        <v>URBAN FACILITY</v>
      </c>
      <c r="R1" s="75"/>
      <c r="S1" s="76"/>
      <c r="W1" s="70" t="s">
        <v>62</v>
      </c>
      <c r="X1" s="71"/>
      <c r="Y1" s="72"/>
      <c r="Z1" s="2"/>
      <c r="AA1" s="86" t="str">
        <f>+Q1</f>
        <v>URBAN FACILITY</v>
      </c>
      <c r="AB1" s="314"/>
      <c r="AC1" s="76"/>
    </row>
    <row r="2" spans="1:31" ht="15.75" thickBot="1" x14ac:dyDescent="0.3">
      <c r="B2" s="70" t="s">
        <v>63</v>
      </c>
      <c r="C2" s="200"/>
      <c r="D2" s="201" t="str">
        <f>+'Summary &amp; PY Comparison'!E6</f>
        <v>99-9999</v>
      </c>
      <c r="E2" s="2"/>
      <c r="F2" s="70" t="s">
        <v>0</v>
      </c>
      <c r="G2" s="26"/>
      <c r="H2" s="88" t="str">
        <f>+'Summary &amp; PY Comparison'!I6</f>
        <v>ALAMEDA</v>
      </c>
      <c r="K2" s="58"/>
      <c r="M2" s="70" t="s">
        <v>63</v>
      </c>
      <c r="N2" s="73"/>
      <c r="O2" s="87" t="str">
        <f>+'Summary &amp; PY Comparison'!E6</f>
        <v>99-9999</v>
      </c>
      <c r="P2" s="2"/>
      <c r="Q2" s="70" t="s">
        <v>0</v>
      </c>
      <c r="R2" s="26"/>
      <c r="S2" s="88" t="str">
        <f>+'Summary &amp; PY Comparison'!I6</f>
        <v>ALAMEDA</v>
      </c>
      <c r="W2" s="70" t="s">
        <v>63</v>
      </c>
      <c r="X2" s="73"/>
      <c r="Y2" s="87" t="str">
        <f>+O2</f>
        <v>99-9999</v>
      </c>
      <c r="Z2" s="2"/>
      <c r="AA2" s="70" t="s">
        <v>0</v>
      </c>
      <c r="AB2" s="315"/>
      <c r="AC2" s="88" t="str">
        <f>+S2</f>
        <v>ALAMEDA</v>
      </c>
    </row>
    <row r="3" spans="1:31" ht="15.75" thickBot="1" x14ac:dyDescent="0.3">
      <c r="B3" s="69"/>
      <c r="C3" s="1"/>
      <c r="D3" s="4"/>
      <c r="E3" s="2"/>
      <c r="F3" s="74" t="s">
        <v>191</v>
      </c>
      <c r="G3" s="35"/>
      <c r="K3" s="58"/>
      <c r="M3" s="69"/>
      <c r="N3" s="1"/>
      <c r="O3" s="4"/>
      <c r="P3" s="2"/>
      <c r="Q3" s="82" t="s">
        <v>191</v>
      </c>
      <c r="R3" s="83"/>
      <c r="W3" s="69"/>
      <c r="X3" s="1"/>
      <c r="Y3" s="4"/>
      <c r="Z3" s="2"/>
      <c r="AA3" s="82" t="s">
        <v>191</v>
      </c>
      <c r="AB3" s="316"/>
    </row>
    <row r="4" spans="1:31" ht="18.75" customHeight="1" thickBot="1" x14ac:dyDescent="0.3">
      <c r="C4" s="1"/>
      <c r="D4" s="77" t="s">
        <v>64</v>
      </c>
      <c r="E4" s="2"/>
      <c r="F4" s="78">
        <f>+'Summary &amp; PY Comparison'!G8</f>
        <v>36084</v>
      </c>
      <c r="G4" s="2"/>
      <c r="I4" s="8"/>
      <c r="K4" s="53"/>
      <c r="N4" s="1"/>
      <c r="O4" s="79" t="s">
        <v>64</v>
      </c>
      <c r="P4" s="2"/>
      <c r="Q4" s="80">
        <f>+'Summary &amp; PY Comparison'!G8</f>
        <v>36084</v>
      </c>
      <c r="R4" s="81"/>
      <c r="W4" s="317" t="s">
        <v>170</v>
      </c>
      <c r="X4" s="1"/>
      <c r="Y4" s="79" t="s">
        <v>64</v>
      </c>
      <c r="Z4" s="2"/>
      <c r="AA4" s="80">
        <f>+Q4</f>
        <v>36084</v>
      </c>
      <c r="AB4" s="318"/>
    </row>
    <row r="5" spans="1:31" ht="15.75" customHeight="1" thickBot="1" x14ac:dyDescent="0.3">
      <c r="C5" s="1"/>
      <c r="D5" s="95" t="s">
        <v>61</v>
      </c>
      <c r="E5" s="2"/>
      <c r="F5" s="85">
        <f>+'Summary &amp; PY Comparison'!G9</f>
        <v>1.7250000000000001</v>
      </c>
      <c r="G5" s="2"/>
      <c r="I5" s="8"/>
      <c r="K5" s="53"/>
      <c r="N5" s="1"/>
      <c r="O5" s="79" t="s">
        <v>61</v>
      </c>
      <c r="P5" s="2"/>
      <c r="Q5" s="84">
        <f>+'Summary &amp; PY Comparison'!G9</f>
        <v>1.7250000000000001</v>
      </c>
      <c r="R5" s="81"/>
      <c r="U5" s="93"/>
      <c r="X5" s="1"/>
      <c r="Y5" s="79" t="s">
        <v>61</v>
      </c>
      <c r="Z5" s="2"/>
      <c r="AA5" s="84">
        <f>+Q5</f>
        <v>1.7250000000000001</v>
      </c>
      <c r="AB5" s="318"/>
      <c r="AE5" s="93"/>
    </row>
    <row r="6" spans="1:31" ht="16.5" customHeight="1" thickBot="1" x14ac:dyDescent="0.3">
      <c r="B6" s="94" t="s">
        <v>68</v>
      </c>
      <c r="C6" s="10"/>
      <c r="D6" s="381" t="s">
        <v>231</v>
      </c>
      <c r="E6" s="381"/>
      <c r="F6" s="381"/>
      <c r="G6" s="381"/>
      <c r="H6" s="381"/>
      <c r="I6" s="8">
        <f>SUM(E8:H8)</f>
        <v>418.71</v>
      </c>
      <c r="K6" s="54"/>
    </row>
    <row r="7" spans="1:31" ht="13.5" thickBot="1" x14ac:dyDescent="0.25">
      <c r="B7" s="11"/>
      <c r="C7" s="11"/>
      <c r="D7" s="11"/>
      <c r="E7" s="12"/>
      <c r="F7" s="11"/>
      <c r="G7" s="11"/>
      <c r="H7" s="11"/>
      <c r="I7" s="11"/>
      <c r="K7" s="55"/>
      <c r="N7" s="204" t="s">
        <v>67</v>
      </c>
      <c r="O7" s="25"/>
      <c r="P7" s="26"/>
      <c r="Q7" s="93"/>
      <c r="R7" s="94" t="s">
        <v>68</v>
      </c>
      <c r="U7" s="93"/>
      <c r="X7" s="204" t="s">
        <v>67</v>
      </c>
      <c r="Y7" s="25"/>
      <c r="Z7" s="26"/>
      <c r="AA7" s="93"/>
      <c r="AB7" s="319" t="s">
        <v>68</v>
      </c>
      <c r="AE7" s="93"/>
    </row>
    <row r="8" spans="1:31" ht="15" customHeight="1" thickBot="1" x14ac:dyDescent="0.25">
      <c r="B8" s="13" t="s">
        <v>44</v>
      </c>
      <c r="C8" s="14"/>
      <c r="D8" s="15"/>
      <c r="E8" s="96">
        <v>177.21</v>
      </c>
      <c r="F8" s="96">
        <v>133.47999999999999</v>
      </c>
      <c r="G8" s="96">
        <v>17.579999999999998</v>
      </c>
      <c r="H8" s="96">
        <v>90.44</v>
      </c>
      <c r="I8" s="97">
        <f>SUM(E8:H8)</f>
        <v>418.71</v>
      </c>
      <c r="K8" s="56"/>
      <c r="M8" s="9"/>
      <c r="N8" s="98">
        <v>0.70799999999999996</v>
      </c>
      <c r="O8" s="98">
        <f>P8-N8</f>
        <v>0.29200000000000004</v>
      </c>
      <c r="P8" s="98">
        <v>1</v>
      </c>
      <c r="Q8" s="16"/>
      <c r="R8" s="17"/>
      <c r="S8" s="16"/>
      <c r="W8" s="9"/>
      <c r="X8" s="98">
        <v>0.70799999999999996</v>
      </c>
      <c r="Y8" s="98">
        <f>Z8-X8</f>
        <v>0.29200000000000004</v>
      </c>
      <c r="Z8" s="98">
        <v>1</v>
      </c>
      <c r="AA8" s="16"/>
      <c r="AB8" s="320"/>
      <c r="AC8" s="16"/>
    </row>
    <row r="9" spans="1:31" ht="18.75" thickBot="1" x14ac:dyDescent="0.3">
      <c r="B9" s="382"/>
      <c r="C9" s="382"/>
      <c r="D9" s="382"/>
      <c r="E9" s="382"/>
      <c r="F9" s="382"/>
      <c r="G9" s="382"/>
      <c r="H9" s="382"/>
      <c r="I9" s="382"/>
      <c r="K9" s="56"/>
      <c r="M9" s="18" t="str">
        <f>+O5&amp;" "&amp;"Urban Federal Rates Effective 10/1/17 Through 9/30/18"</f>
        <v>Wage Index Urban Federal Rates Effective 10/1/17 Through 9/30/18</v>
      </c>
      <c r="N9" s="19"/>
      <c r="O9" s="19"/>
      <c r="P9" s="19"/>
      <c r="Q9" s="19"/>
      <c r="R9" s="19"/>
      <c r="S9" s="19"/>
      <c r="T9" s="19"/>
      <c r="U9" s="20"/>
      <c r="W9" s="18" t="str">
        <f>+Y5&amp;" "&amp;"Urban Federal Rates Effective 10/1/17 Through 9/30/18"</f>
        <v>Wage Index Urban Federal Rates Effective 10/1/17 Through 9/30/18</v>
      </c>
      <c r="X9" s="19"/>
      <c r="Y9" s="19"/>
      <c r="Z9" s="19"/>
      <c r="AA9" s="19"/>
      <c r="AB9" s="321"/>
      <c r="AC9" s="19"/>
      <c r="AD9" s="19"/>
      <c r="AE9" s="20"/>
    </row>
    <row r="10" spans="1:31" ht="16.5" customHeight="1" thickBot="1" x14ac:dyDescent="0.25">
      <c r="B10" s="341" t="s">
        <v>193</v>
      </c>
      <c r="C10" s="40"/>
      <c r="D10" s="40"/>
      <c r="E10" s="40"/>
      <c r="F10" s="40"/>
      <c r="G10" s="40"/>
      <c r="H10" s="40"/>
      <c r="I10" s="41"/>
      <c r="K10" s="56"/>
      <c r="M10" s="23" t="s">
        <v>45</v>
      </c>
      <c r="N10" s="21"/>
      <c r="O10" s="21"/>
      <c r="P10" s="22"/>
      <c r="Q10" s="23" t="s">
        <v>46</v>
      </c>
      <c r="R10" s="24"/>
      <c r="S10" s="25"/>
      <c r="T10" s="25"/>
      <c r="U10" s="26"/>
      <c r="W10" s="23" t="s">
        <v>45</v>
      </c>
      <c r="X10" s="21"/>
      <c r="Y10" s="21"/>
      <c r="Z10" s="22"/>
      <c r="AA10" s="23" t="s">
        <v>46</v>
      </c>
      <c r="AB10" s="322"/>
      <c r="AC10" s="25"/>
      <c r="AD10" s="25"/>
      <c r="AE10" s="26"/>
    </row>
    <row r="11" spans="1:31" ht="76.5" customHeight="1" thickBot="1" x14ac:dyDescent="0.3">
      <c r="B11" s="176" t="s">
        <v>224</v>
      </c>
      <c r="C11" s="177" t="s">
        <v>47</v>
      </c>
      <c r="D11" s="177" t="s">
        <v>48</v>
      </c>
      <c r="E11" s="177" t="s">
        <v>49</v>
      </c>
      <c r="F11" s="177" t="s">
        <v>50</v>
      </c>
      <c r="G11" s="178" t="s">
        <v>51</v>
      </c>
      <c r="H11" s="177" t="s">
        <v>52</v>
      </c>
      <c r="I11" s="179" t="s">
        <v>53</v>
      </c>
      <c r="K11" s="60" t="s">
        <v>54</v>
      </c>
      <c r="M11" s="176" t="s">
        <v>195</v>
      </c>
      <c r="N11" s="333" t="s">
        <v>222</v>
      </c>
      <c r="O11" s="333" t="s">
        <v>223</v>
      </c>
      <c r="P11" s="48" t="s">
        <v>55</v>
      </c>
      <c r="Q11" s="46" t="s">
        <v>56</v>
      </c>
      <c r="R11" s="89" t="s">
        <v>57</v>
      </c>
      <c r="S11" s="49" t="s">
        <v>58</v>
      </c>
      <c r="T11" s="50" t="s">
        <v>59</v>
      </c>
      <c r="U11" s="47" t="s">
        <v>60</v>
      </c>
      <c r="W11" s="176" t="s">
        <v>169</v>
      </c>
      <c r="X11" s="333" t="s">
        <v>228</v>
      </c>
      <c r="Y11" s="333" t="s">
        <v>229</v>
      </c>
      <c r="Z11" s="48" t="s">
        <v>55</v>
      </c>
      <c r="AA11" s="46" t="s">
        <v>56</v>
      </c>
      <c r="AB11" s="323" t="s">
        <v>57</v>
      </c>
      <c r="AC11" s="49" t="s">
        <v>58</v>
      </c>
      <c r="AD11" s="50" t="s">
        <v>59</v>
      </c>
      <c r="AE11" s="47" t="s">
        <v>60</v>
      </c>
    </row>
    <row r="12" spans="1:31" ht="15" customHeight="1" x14ac:dyDescent="0.2">
      <c r="A12" s="150" t="s">
        <v>110</v>
      </c>
      <c r="B12" s="180" t="s">
        <v>1</v>
      </c>
      <c r="C12" s="181">
        <v>2.67</v>
      </c>
      <c r="D12" s="181">
        <v>1.87</v>
      </c>
      <c r="E12" s="122">
        <v>473.15</v>
      </c>
      <c r="F12" s="122">
        <v>249.61</v>
      </c>
      <c r="G12" s="124"/>
      <c r="H12" s="122">
        <v>90.44</v>
      </c>
      <c r="I12" s="125">
        <f t="shared" ref="I12:I20" si="0">SUM(E12:H12)</f>
        <v>813.2</v>
      </c>
      <c r="K12" s="59">
        <f t="shared" ref="K12:K20" si="1">+E12/I12</f>
        <v>0.58183718642400384</v>
      </c>
      <c r="M12" s="42" t="s">
        <v>1</v>
      </c>
      <c r="N12" s="62">
        <v>575.75</v>
      </c>
      <c r="O12" s="62">
        <v>237.45</v>
      </c>
      <c r="P12" s="62">
        <v>813.2</v>
      </c>
      <c r="Q12" s="27">
        <f>+N12</f>
        <v>575.75</v>
      </c>
      <c r="R12" s="90">
        <f>+$Q$5</f>
        <v>1.7250000000000001</v>
      </c>
      <c r="S12" s="27">
        <f t="shared" ref="S12:S20" si="2">ROUND(+Q12*R12,2)</f>
        <v>993.17</v>
      </c>
      <c r="T12" s="27">
        <f t="shared" ref="T12:T20" si="3">+O12</f>
        <v>237.45</v>
      </c>
      <c r="U12" s="51">
        <f>+S12+T12</f>
        <v>1230.6199999999999</v>
      </c>
      <c r="V12" s="8"/>
      <c r="W12" s="42" t="s">
        <v>1</v>
      </c>
      <c r="X12" s="39">
        <f>+F12*$X$8</f>
        <v>176.72388000000001</v>
      </c>
      <c r="Y12" s="62">
        <f>+F12*$Y$8</f>
        <v>72.88612000000002</v>
      </c>
      <c r="Z12" s="39">
        <f>+X12+Y12</f>
        <v>249.61</v>
      </c>
      <c r="AA12" s="27">
        <f>+X12</f>
        <v>176.72388000000001</v>
      </c>
      <c r="AB12" s="324">
        <f>+$AA$5</f>
        <v>1.7250000000000001</v>
      </c>
      <c r="AC12" s="27">
        <f t="shared" ref="AC12:AC75" si="4">ROUND(+AA12*AB12,2)</f>
        <v>304.85000000000002</v>
      </c>
      <c r="AD12" s="27">
        <f t="shared" ref="AD12:AD75" si="5">+Y12</f>
        <v>72.88612000000002</v>
      </c>
      <c r="AE12" s="51">
        <f>+AC12+AD12</f>
        <v>377.73612000000003</v>
      </c>
    </row>
    <row r="13" spans="1:31" ht="15" customHeight="1" x14ac:dyDescent="0.2">
      <c r="A13" s="149" t="s">
        <v>111</v>
      </c>
      <c r="B13" s="42" t="s">
        <v>2</v>
      </c>
      <c r="C13" s="111">
        <v>2.57</v>
      </c>
      <c r="D13" s="111">
        <v>1.87</v>
      </c>
      <c r="E13" s="352">
        <v>455.43</v>
      </c>
      <c r="F13" s="122">
        <v>249.61</v>
      </c>
      <c r="G13" s="29"/>
      <c r="H13" s="352">
        <v>90.44</v>
      </c>
      <c r="I13" s="43">
        <f t="shared" si="0"/>
        <v>795.48</v>
      </c>
      <c r="K13" s="59">
        <f t="shared" si="1"/>
        <v>0.5725222507165485</v>
      </c>
      <c r="M13" s="42" t="s">
        <v>2</v>
      </c>
      <c r="N13" s="62">
        <v>563.20000000000005</v>
      </c>
      <c r="O13" s="62">
        <v>232.28</v>
      </c>
      <c r="P13" s="62">
        <v>795.48</v>
      </c>
      <c r="Q13" s="27">
        <f t="shared" ref="Q13:Q20" si="6">+N13</f>
        <v>563.20000000000005</v>
      </c>
      <c r="R13" s="90">
        <f t="shared" ref="R13:R77" si="7">+$Q$5</f>
        <v>1.7250000000000001</v>
      </c>
      <c r="S13" s="27">
        <f t="shared" si="2"/>
        <v>971.52</v>
      </c>
      <c r="T13" s="27">
        <f t="shared" si="3"/>
        <v>232.28</v>
      </c>
      <c r="U13" s="51">
        <f t="shared" ref="U13:U34" si="8">+S13+T13</f>
        <v>1203.8</v>
      </c>
      <c r="V13" s="8"/>
      <c r="W13" s="42" t="s">
        <v>2</v>
      </c>
      <c r="X13" s="39">
        <f t="shared" ref="X13:X34" si="9">+F13*$X$8</f>
        <v>176.72388000000001</v>
      </c>
      <c r="Y13" s="62">
        <f t="shared" ref="Y13:Y34" si="10">+F13*$Y$8</f>
        <v>72.88612000000002</v>
      </c>
      <c r="Z13" s="39">
        <f t="shared" ref="Z13:Z75" si="11">+X13+Y13</f>
        <v>249.61</v>
      </c>
      <c r="AA13" s="27">
        <f t="shared" ref="AA13:AA75" si="12">+X13</f>
        <v>176.72388000000001</v>
      </c>
      <c r="AB13" s="324">
        <f t="shared" ref="AB13:AB76" si="13">+$AA$5</f>
        <v>1.7250000000000001</v>
      </c>
      <c r="AC13" s="27">
        <f t="shared" si="4"/>
        <v>304.85000000000002</v>
      </c>
      <c r="AD13" s="27">
        <f t="shared" si="5"/>
        <v>72.88612000000002</v>
      </c>
      <c r="AE13" s="51">
        <f t="shared" ref="AE13:AE76" si="14">+AC13+AD13</f>
        <v>377.73612000000003</v>
      </c>
    </row>
    <row r="14" spans="1:31" ht="15" customHeight="1" x14ac:dyDescent="0.2">
      <c r="A14" s="149" t="s">
        <v>112</v>
      </c>
      <c r="B14" s="42" t="s">
        <v>3</v>
      </c>
      <c r="C14" s="111">
        <v>2.61</v>
      </c>
      <c r="D14" s="111">
        <v>1.28</v>
      </c>
      <c r="E14" s="352">
        <v>462.52</v>
      </c>
      <c r="F14" s="352">
        <v>170.85</v>
      </c>
      <c r="G14" s="29"/>
      <c r="H14" s="352">
        <v>90.44</v>
      </c>
      <c r="I14" s="43">
        <f t="shared" si="0"/>
        <v>723.81</v>
      </c>
      <c r="K14" s="59">
        <f t="shared" si="1"/>
        <v>0.63900747433718796</v>
      </c>
      <c r="M14" s="42" t="s">
        <v>3</v>
      </c>
      <c r="N14" s="349">
        <v>512.46</v>
      </c>
      <c r="O14" s="349">
        <v>211.35</v>
      </c>
      <c r="P14" s="62">
        <v>723.81</v>
      </c>
      <c r="Q14" s="27">
        <f t="shared" si="6"/>
        <v>512.46</v>
      </c>
      <c r="R14" s="90">
        <f t="shared" si="7"/>
        <v>1.7250000000000001</v>
      </c>
      <c r="S14" s="347">
        <f t="shared" si="2"/>
        <v>883.99</v>
      </c>
      <c r="T14" s="27">
        <f t="shared" si="3"/>
        <v>211.35</v>
      </c>
      <c r="U14" s="350">
        <f t="shared" si="8"/>
        <v>1095.3399999999999</v>
      </c>
      <c r="V14" s="8"/>
      <c r="W14" s="42" t="s">
        <v>3</v>
      </c>
      <c r="X14" s="39">
        <f t="shared" si="9"/>
        <v>120.9618</v>
      </c>
      <c r="Y14" s="62">
        <f t="shared" si="10"/>
        <v>49.888200000000005</v>
      </c>
      <c r="Z14" s="39">
        <f t="shared" si="11"/>
        <v>170.85</v>
      </c>
      <c r="AA14" s="27">
        <f t="shared" si="12"/>
        <v>120.9618</v>
      </c>
      <c r="AB14" s="324">
        <f t="shared" si="13"/>
        <v>1.7250000000000001</v>
      </c>
      <c r="AC14" s="27">
        <f t="shared" si="4"/>
        <v>208.66</v>
      </c>
      <c r="AD14" s="27">
        <f t="shared" si="5"/>
        <v>49.888200000000005</v>
      </c>
      <c r="AE14" s="51">
        <f t="shared" si="14"/>
        <v>258.54820000000001</v>
      </c>
    </row>
    <row r="15" spans="1:31" ht="15" customHeight="1" x14ac:dyDescent="0.2">
      <c r="B15" s="42" t="s">
        <v>4</v>
      </c>
      <c r="C15" s="111">
        <v>2.19</v>
      </c>
      <c r="D15" s="111">
        <v>1.28</v>
      </c>
      <c r="E15" s="352">
        <v>388.09</v>
      </c>
      <c r="F15" s="352">
        <v>170.85</v>
      </c>
      <c r="G15" s="29"/>
      <c r="H15" s="352">
        <v>90.44</v>
      </c>
      <c r="I15" s="43">
        <f t="shared" si="0"/>
        <v>649.37999999999988</v>
      </c>
      <c r="K15" s="59">
        <f t="shared" si="1"/>
        <v>0.59763158705226527</v>
      </c>
      <c r="M15" s="42" t="s">
        <v>4</v>
      </c>
      <c r="N15" s="39">
        <v>459.76</v>
      </c>
      <c r="O15" s="62">
        <v>189.62</v>
      </c>
      <c r="P15" s="39">
        <v>649.38</v>
      </c>
      <c r="Q15" s="27">
        <f t="shared" si="6"/>
        <v>459.76</v>
      </c>
      <c r="R15" s="90">
        <f t="shared" si="7"/>
        <v>1.7250000000000001</v>
      </c>
      <c r="S15" s="27">
        <f t="shared" si="2"/>
        <v>793.09</v>
      </c>
      <c r="T15" s="27">
        <f t="shared" si="3"/>
        <v>189.62</v>
      </c>
      <c r="U15" s="51">
        <f t="shared" si="8"/>
        <v>982.71</v>
      </c>
      <c r="V15" s="8"/>
      <c r="W15" s="42" t="s">
        <v>4</v>
      </c>
      <c r="X15" s="39">
        <f t="shared" si="9"/>
        <v>120.9618</v>
      </c>
      <c r="Y15" s="62">
        <f t="shared" si="10"/>
        <v>49.888200000000005</v>
      </c>
      <c r="Z15" s="39">
        <f t="shared" si="11"/>
        <v>170.85</v>
      </c>
      <c r="AA15" s="27">
        <f t="shared" si="12"/>
        <v>120.9618</v>
      </c>
      <c r="AB15" s="324">
        <f t="shared" si="13"/>
        <v>1.7250000000000001</v>
      </c>
      <c r="AC15" s="27">
        <f t="shared" si="4"/>
        <v>208.66</v>
      </c>
      <c r="AD15" s="27">
        <f t="shared" si="5"/>
        <v>49.888200000000005</v>
      </c>
      <c r="AE15" s="51">
        <f t="shared" si="14"/>
        <v>258.54820000000001</v>
      </c>
    </row>
    <row r="16" spans="1:31" ht="15" customHeight="1" x14ac:dyDescent="0.2">
      <c r="B16" s="42" t="s">
        <v>5</v>
      </c>
      <c r="C16" s="111">
        <v>2.5499999999999998</v>
      </c>
      <c r="D16" s="111">
        <v>0.85</v>
      </c>
      <c r="E16" s="352">
        <v>451.89</v>
      </c>
      <c r="F16" s="352">
        <v>113.46</v>
      </c>
      <c r="G16" s="29"/>
      <c r="H16" s="352">
        <v>90.44</v>
      </c>
      <c r="I16" s="43">
        <f t="shared" si="0"/>
        <v>655.79</v>
      </c>
      <c r="K16" s="59">
        <f t="shared" si="1"/>
        <v>0.68907729608563717</v>
      </c>
      <c r="M16" s="42" t="s">
        <v>5</v>
      </c>
      <c r="N16" s="39">
        <v>464.3</v>
      </c>
      <c r="O16" s="62">
        <v>191.49</v>
      </c>
      <c r="P16" s="39">
        <v>655.79</v>
      </c>
      <c r="Q16" s="27">
        <f t="shared" si="6"/>
        <v>464.3</v>
      </c>
      <c r="R16" s="90">
        <f t="shared" si="7"/>
        <v>1.7250000000000001</v>
      </c>
      <c r="S16" s="27">
        <f t="shared" si="2"/>
        <v>800.92</v>
      </c>
      <c r="T16" s="27">
        <f t="shared" si="3"/>
        <v>191.49</v>
      </c>
      <c r="U16" s="51">
        <f t="shared" si="8"/>
        <v>992.41</v>
      </c>
      <c r="V16" s="8"/>
      <c r="W16" s="42" t="s">
        <v>5</v>
      </c>
      <c r="X16" s="39">
        <f t="shared" si="9"/>
        <v>80.329679999999996</v>
      </c>
      <c r="Y16" s="62">
        <f t="shared" si="10"/>
        <v>33.130320000000005</v>
      </c>
      <c r="Z16" s="39">
        <f t="shared" si="11"/>
        <v>113.46000000000001</v>
      </c>
      <c r="AA16" s="27">
        <f t="shared" si="12"/>
        <v>80.329679999999996</v>
      </c>
      <c r="AB16" s="324">
        <f t="shared" si="13"/>
        <v>1.7250000000000001</v>
      </c>
      <c r="AC16" s="27">
        <f t="shared" si="4"/>
        <v>138.57</v>
      </c>
      <c r="AD16" s="27">
        <f t="shared" si="5"/>
        <v>33.130320000000005</v>
      </c>
      <c r="AE16" s="51">
        <f t="shared" si="14"/>
        <v>171.70032</v>
      </c>
    </row>
    <row r="17" spans="1:31" ht="15" customHeight="1" x14ac:dyDescent="0.2">
      <c r="B17" s="42" t="s">
        <v>6</v>
      </c>
      <c r="C17" s="111">
        <v>2.15</v>
      </c>
      <c r="D17" s="111">
        <v>0.85</v>
      </c>
      <c r="E17" s="352">
        <v>381</v>
      </c>
      <c r="F17" s="352">
        <v>113.46</v>
      </c>
      <c r="G17" s="29"/>
      <c r="H17" s="352">
        <v>90.44</v>
      </c>
      <c r="I17" s="43">
        <f t="shared" si="0"/>
        <v>584.9</v>
      </c>
      <c r="K17" s="59">
        <f t="shared" si="1"/>
        <v>0.65139340058129602</v>
      </c>
      <c r="M17" s="42" t="s">
        <v>6</v>
      </c>
      <c r="N17" s="39">
        <v>414.11</v>
      </c>
      <c r="O17" s="62">
        <v>170.79</v>
      </c>
      <c r="P17" s="39">
        <v>584.9</v>
      </c>
      <c r="Q17" s="27">
        <f t="shared" si="6"/>
        <v>414.11</v>
      </c>
      <c r="R17" s="90">
        <f t="shared" si="7"/>
        <v>1.7250000000000001</v>
      </c>
      <c r="S17" s="27">
        <f t="shared" si="2"/>
        <v>714.34</v>
      </c>
      <c r="T17" s="27">
        <f t="shared" si="3"/>
        <v>170.79</v>
      </c>
      <c r="U17" s="51">
        <f t="shared" si="8"/>
        <v>885.13</v>
      </c>
      <c r="V17" s="8"/>
      <c r="W17" s="42" t="s">
        <v>6</v>
      </c>
      <c r="X17" s="39">
        <f t="shared" si="9"/>
        <v>80.329679999999996</v>
      </c>
      <c r="Y17" s="62">
        <f t="shared" si="10"/>
        <v>33.130320000000005</v>
      </c>
      <c r="Z17" s="39">
        <f t="shared" si="11"/>
        <v>113.46000000000001</v>
      </c>
      <c r="AA17" s="27">
        <f t="shared" si="12"/>
        <v>80.329679999999996</v>
      </c>
      <c r="AB17" s="324">
        <f t="shared" si="13"/>
        <v>1.7250000000000001</v>
      </c>
      <c r="AC17" s="27">
        <f t="shared" si="4"/>
        <v>138.57</v>
      </c>
      <c r="AD17" s="27">
        <f t="shared" si="5"/>
        <v>33.130320000000005</v>
      </c>
      <c r="AE17" s="51">
        <f t="shared" si="14"/>
        <v>171.70032</v>
      </c>
    </row>
    <row r="18" spans="1:31" ht="15" customHeight="1" x14ac:dyDescent="0.2">
      <c r="B18" s="42" t="s">
        <v>7</v>
      </c>
      <c r="C18" s="111">
        <v>2.4700000000000002</v>
      </c>
      <c r="D18" s="111">
        <v>0.55000000000000004</v>
      </c>
      <c r="E18" s="352">
        <v>437.71</v>
      </c>
      <c r="F18" s="352">
        <v>73.41</v>
      </c>
      <c r="G18" s="29"/>
      <c r="H18" s="352">
        <v>90.44</v>
      </c>
      <c r="I18" s="43">
        <f t="shared" si="0"/>
        <v>601.55999999999995</v>
      </c>
      <c r="K18" s="59">
        <f t="shared" si="1"/>
        <v>0.72762484207726585</v>
      </c>
      <c r="M18" s="42" t="s">
        <v>7</v>
      </c>
      <c r="N18" s="39">
        <v>425.9</v>
      </c>
      <c r="O18" s="62">
        <v>175.66</v>
      </c>
      <c r="P18" s="39">
        <v>601.55999999999995</v>
      </c>
      <c r="Q18" s="27">
        <f t="shared" si="6"/>
        <v>425.9</v>
      </c>
      <c r="R18" s="90">
        <f t="shared" si="7"/>
        <v>1.7250000000000001</v>
      </c>
      <c r="S18" s="27">
        <f t="shared" si="2"/>
        <v>734.68</v>
      </c>
      <c r="T18" s="27">
        <f t="shared" si="3"/>
        <v>175.66</v>
      </c>
      <c r="U18" s="51">
        <f t="shared" si="8"/>
        <v>910.33999999999992</v>
      </c>
      <c r="V18" s="8"/>
      <c r="W18" s="42" t="s">
        <v>7</v>
      </c>
      <c r="X18" s="39">
        <f t="shared" si="9"/>
        <v>51.974279999999993</v>
      </c>
      <c r="Y18" s="62">
        <f t="shared" si="10"/>
        <v>21.435720000000003</v>
      </c>
      <c r="Z18" s="39">
        <f t="shared" si="11"/>
        <v>73.41</v>
      </c>
      <c r="AA18" s="27">
        <f t="shared" si="12"/>
        <v>51.974279999999993</v>
      </c>
      <c r="AB18" s="324">
        <f t="shared" si="13"/>
        <v>1.7250000000000001</v>
      </c>
      <c r="AC18" s="27">
        <f t="shared" si="4"/>
        <v>89.66</v>
      </c>
      <c r="AD18" s="27">
        <f t="shared" si="5"/>
        <v>21.435720000000003</v>
      </c>
      <c r="AE18" s="51">
        <f t="shared" si="14"/>
        <v>111.09572</v>
      </c>
    </row>
    <row r="19" spans="1:31" ht="15" customHeight="1" x14ac:dyDescent="0.2">
      <c r="B19" s="42" t="s">
        <v>8</v>
      </c>
      <c r="C19" s="111">
        <v>2.19</v>
      </c>
      <c r="D19" s="111">
        <v>0.55000000000000004</v>
      </c>
      <c r="E19" s="352">
        <v>388.09</v>
      </c>
      <c r="F19" s="352">
        <v>73.41</v>
      </c>
      <c r="G19" s="29"/>
      <c r="H19" s="352">
        <v>90.44</v>
      </c>
      <c r="I19" s="43">
        <f t="shared" si="0"/>
        <v>551.94000000000005</v>
      </c>
      <c r="K19" s="59">
        <f t="shared" si="1"/>
        <v>0.70313802224879507</v>
      </c>
      <c r="M19" s="42" t="s">
        <v>8</v>
      </c>
      <c r="N19" s="39">
        <v>390.77</v>
      </c>
      <c r="O19" s="62">
        <v>161.16999999999999</v>
      </c>
      <c r="P19" s="39">
        <v>551.94000000000005</v>
      </c>
      <c r="Q19" s="27">
        <f t="shared" si="6"/>
        <v>390.77</v>
      </c>
      <c r="R19" s="90">
        <f t="shared" si="7"/>
        <v>1.7250000000000001</v>
      </c>
      <c r="S19" s="27">
        <f t="shared" si="2"/>
        <v>674.08</v>
      </c>
      <c r="T19" s="27">
        <f t="shared" si="3"/>
        <v>161.16999999999999</v>
      </c>
      <c r="U19" s="51">
        <f t="shared" si="8"/>
        <v>835.25</v>
      </c>
      <c r="V19" s="8"/>
      <c r="W19" s="42" t="s">
        <v>8</v>
      </c>
      <c r="X19" s="39">
        <f t="shared" si="9"/>
        <v>51.974279999999993</v>
      </c>
      <c r="Y19" s="62">
        <f t="shared" si="10"/>
        <v>21.435720000000003</v>
      </c>
      <c r="Z19" s="39">
        <f t="shared" si="11"/>
        <v>73.41</v>
      </c>
      <c r="AA19" s="27">
        <f t="shared" si="12"/>
        <v>51.974279999999993</v>
      </c>
      <c r="AB19" s="324">
        <f t="shared" si="13"/>
        <v>1.7250000000000001</v>
      </c>
      <c r="AC19" s="27">
        <f t="shared" si="4"/>
        <v>89.66</v>
      </c>
      <c r="AD19" s="27">
        <f t="shared" si="5"/>
        <v>21.435720000000003</v>
      </c>
      <c r="AE19" s="51">
        <f t="shared" si="14"/>
        <v>111.09572</v>
      </c>
    </row>
    <row r="20" spans="1:31" ht="15" customHeight="1" thickBot="1" x14ac:dyDescent="0.25">
      <c r="A20" s="21"/>
      <c r="B20" s="132" t="s">
        <v>9</v>
      </c>
      <c r="C20" s="133">
        <v>2.2599999999999998</v>
      </c>
      <c r="D20" s="133">
        <v>0.28000000000000003</v>
      </c>
      <c r="E20" s="353">
        <v>400.49</v>
      </c>
      <c r="F20" s="353">
        <v>37.369999999999997</v>
      </c>
      <c r="G20" s="30"/>
      <c r="H20" s="353">
        <v>90.44</v>
      </c>
      <c r="I20" s="45">
        <f t="shared" si="0"/>
        <v>528.29999999999995</v>
      </c>
      <c r="J20" s="134"/>
      <c r="K20" s="135">
        <f t="shared" si="1"/>
        <v>0.75807306454665913</v>
      </c>
      <c r="L20" s="134"/>
      <c r="M20" s="132" t="s">
        <v>9</v>
      </c>
      <c r="N20" s="52">
        <v>374.04</v>
      </c>
      <c r="O20" s="63">
        <v>154.26</v>
      </c>
      <c r="P20" s="52">
        <v>528.29999999999995</v>
      </c>
      <c r="Q20" s="28">
        <f t="shared" si="6"/>
        <v>374.04</v>
      </c>
      <c r="R20" s="91">
        <f t="shared" si="7"/>
        <v>1.7250000000000001</v>
      </c>
      <c r="S20" s="28">
        <f t="shared" si="2"/>
        <v>645.22</v>
      </c>
      <c r="T20" s="28">
        <f t="shared" si="3"/>
        <v>154.26</v>
      </c>
      <c r="U20" s="61">
        <f t="shared" si="8"/>
        <v>799.48</v>
      </c>
      <c r="V20" s="8"/>
      <c r="W20" s="132" t="s">
        <v>9</v>
      </c>
      <c r="X20" s="52">
        <f t="shared" si="9"/>
        <v>26.457959999999996</v>
      </c>
      <c r="Y20" s="63">
        <f t="shared" si="10"/>
        <v>10.912040000000001</v>
      </c>
      <c r="Z20" s="52">
        <f t="shared" si="11"/>
        <v>37.369999999999997</v>
      </c>
      <c r="AA20" s="28">
        <f t="shared" si="12"/>
        <v>26.457959999999996</v>
      </c>
      <c r="AB20" s="325">
        <f t="shared" si="13"/>
        <v>1.7250000000000001</v>
      </c>
      <c r="AC20" s="28">
        <f t="shared" si="4"/>
        <v>45.64</v>
      </c>
      <c r="AD20" s="28">
        <f t="shared" si="5"/>
        <v>10.912040000000001</v>
      </c>
      <c r="AE20" s="61">
        <f t="shared" si="14"/>
        <v>56.552040000000005</v>
      </c>
    </row>
    <row r="21" spans="1:31" ht="15" customHeight="1" x14ac:dyDescent="0.2">
      <c r="A21" s="150" t="s">
        <v>110</v>
      </c>
      <c r="B21" s="120" t="s">
        <v>10</v>
      </c>
      <c r="C21" s="121">
        <v>1.56</v>
      </c>
      <c r="D21" s="122">
        <v>1.87</v>
      </c>
      <c r="E21" s="122">
        <v>276.45</v>
      </c>
      <c r="F21" s="122">
        <v>249.61</v>
      </c>
      <c r="G21" s="124"/>
      <c r="H21" s="122">
        <v>90.44</v>
      </c>
      <c r="I21" s="125">
        <f t="shared" ref="I21:I77" si="15">SUM(E21:H21)</f>
        <v>616.5</v>
      </c>
      <c r="K21" s="126">
        <f t="shared" ref="K21:K57" si="16">+E21/I21</f>
        <v>0.44841849148418489</v>
      </c>
      <c r="M21" s="120" t="s">
        <v>10</v>
      </c>
      <c r="N21" s="127">
        <v>436.48</v>
      </c>
      <c r="O21" s="128">
        <v>180.02</v>
      </c>
      <c r="P21" s="127">
        <v>616.5</v>
      </c>
      <c r="Q21" s="129">
        <f t="shared" ref="Q21:Q34" si="17">+N21</f>
        <v>436.48</v>
      </c>
      <c r="R21" s="130">
        <f t="shared" si="7"/>
        <v>1.7250000000000001</v>
      </c>
      <c r="S21" s="129">
        <f t="shared" ref="S21:S34" si="18">ROUND(+Q21*R21,2)</f>
        <v>752.93</v>
      </c>
      <c r="T21" s="129">
        <f t="shared" ref="T21:T34" si="19">+O21</f>
        <v>180.02</v>
      </c>
      <c r="U21" s="131">
        <f t="shared" si="8"/>
        <v>932.94999999999993</v>
      </c>
      <c r="V21" s="8"/>
      <c r="W21" s="120" t="s">
        <v>10</v>
      </c>
      <c r="X21" s="127">
        <f t="shared" si="9"/>
        <v>176.72388000000001</v>
      </c>
      <c r="Y21" s="128">
        <f t="shared" si="10"/>
        <v>72.88612000000002</v>
      </c>
      <c r="Z21" s="127">
        <f t="shared" si="11"/>
        <v>249.61</v>
      </c>
      <c r="AA21" s="129">
        <f t="shared" si="12"/>
        <v>176.72388000000001</v>
      </c>
      <c r="AB21" s="326">
        <f t="shared" si="13"/>
        <v>1.7250000000000001</v>
      </c>
      <c r="AC21" s="129">
        <f t="shared" si="4"/>
        <v>304.85000000000002</v>
      </c>
      <c r="AD21" s="129">
        <f t="shared" si="5"/>
        <v>72.88612000000002</v>
      </c>
      <c r="AE21" s="131">
        <f t="shared" si="14"/>
        <v>377.73612000000003</v>
      </c>
    </row>
    <row r="22" spans="1:31" ht="14.25" x14ac:dyDescent="0.2">
      <c r="A22" s="149" t="s">
        <v>113</v>
      </c>
      <c r="B22" s="104" t="s">
        <v>11</v>
      </c>
      <c r="C22" s="112">
        <v>1.56</v>
      </c>
      <c r="D22" s="113">
        <v>1.87</v>
      </c>
      <c r="E22" s="352">
        <v>276.45</v>
      </c>
      <c r="F22" s="352">
        <v>249.61</v>
      </c>
      <c r="G22" s="29"/>
      <c r="H22" s="352">
        <v>90.44</v>
      </c>
      <c r="I22" s="43">
        <f t="shared" si="15"/>
        <v>616.5</v>
      </c>
      <c r="K22" s="59">
        <f t="shared" si="16"/>
        <v>0.44841849148418489</v>
      </c>
      <c r="M22" s="104" t="s">
        <v>11</v>
      </c>
      <c r="N22" s="39">
        <v>436.48</v>
      </c>
      <c r="O22" s="62">
        <v>180.02</v>
      </c>
      <c r="P22" s="39">
        <v>616.5</v>
      </c>
      <c r="Q22" s="27">
        <f t="shared" si="17"/>
        <v>436.48</v>
      </c>
      <c r="R22" s="90">
        <f t="shared" si="7"/>
        <v>1.7250000000000001</v>
      </c>
      <c r="S22" s="27">
        <f t="shared" si="18"/>
        <v>752.93</v>
      </c>
      <c r="T22" s="27">
        <f t="shared" si="19"/>
        <v>180.02</v>
      </c>
      <c r="U22" s="51">
        <f t="shared" si="8"/>
        <v>932.94999999999993</v>
      </c>
      <c r="V22" s="8"/>
      <c r="W22" s="104" t="s">
        <v>11</v>
      </c>
      <c r="X22" s="39">
        <f t="shared" si="9"/>
        <v>176.72388000000001</v>
      </c>
      <c r="Y22" s="62">
        <f t="shared" si="10"/>
        <v>72.88612000000002</v>
      </c>
      <c r="Z22" s="39">
        <f t="shared" si="11"/>
        <v>249.61</v>
      </c>
      <c r="AA22" s="27">
        <f t="shared" si="12"/>
        <v>176.72388000000001</v>
      </c>
      <c r="AB22" s="324">
        <f t="shared" si="13"/>
        <v>1.7250000000000001</v>
      </c>
      <c r="AC22" s="27">
        <f t="shared" si="4"/>
        <v>304.85000000000002</v>
      </c>
      <c r="AD22" s="27">
        <f t="shared" si="5"/>
        <v>72.88612000000002</v>
      </c>
      <c r="AE22" s="51">
        <f t="shared" si="14"/>
        <v>377.73612000000003</v>
      </c>
    </row>
    <row r="23" spans="1:31" ht="14.25" x14ac:dyDescent="0.2">
      <c r="B23" s="104" t="s">
        <v>12</v>
      </c>
      <c r="C23" s="112">
        <v>0.99</v>
      </c>
      <c r="D23" s="113">
        <v>1.87</v>
      </c>
      <c r="E23" s="352">
        <v>175.44</v>
      </c>
      <c r="F23" s="352">
        <v>249.61</v>
      </c>
      <c r="G23" s="29"/>
      <c r="H23" s="352">
        <v>90.44</v>
      </c>
      <c r="I23" s="43">
        <f t="shared" si="15"/>
        <v>515.49</v>
      </c>
      <c r="K23" s="59">
        <f t="shared" si="16"/>
        <v>0.34033637897922364</v>
      </c>
      <c r="M23" s="104" t="s">
        <v>12</v>
      </c>
      <c r="N23" s="39">
        <v>364.97</v>
      </c>
      <c r="O23" s="62">
        <v>150.52000000000001</v>
      </c>
      <c r="P23" s="39">
        <v>515.49</v>
      </c>
      <c r="Q23" s="27">
        <f t="shared" si="17"/>
        <v>364.97</v>
      </c>
      <c r="R23" s="90">
        <f t="shared" si="7"/>
        <v>1.7250000000000001</v>
      </c>
      <c r="S23" s="27">
        <f t="shared" si="18"/>
        <v>629.57000000000005</v>
      </c>
      <c r="T23" s="27">
        <f t="shared" si="19"/>
        <v>150.52000000000001</v>
      </c>
      <c r="U23" s="51">
        <f t="shared" si="8"/>
        <v>780.09</v>
      </c>
      <c r="V23" s="8"/>
      <c r="W23" s="104" t="s">
        <v>12</v>
      </c>
      <c r="X23" s="39">
        <f t="shared" si="9"/>
        <v>176.72388000000001</v>
      </c>
      <c r="Y23" s="62">
        <f t="shared" si="10"/>
        <v>72.88612000000002</v>
      </c>
      <c r="Z23" s="39">
        <f t="shared" si="11"/>
        <v>249.61</v>
      </c>
      <c r="AA23" s="27">
        <f t="shared" si="12"/>
        <v>176.72388000000001</v>
      </c>
      <c r="AB23" s="324">
        <f t="shared" si="13"/>
        <v>1.7250000000000001</v>
      </c>
      <c r="AC23" s="27">
        <f t="shared" si="4"/>
        <v>304.85000000000002</v>
      </c>
      <c r="AD23" s="27">
        <f t="shared" si="5"/>
        <v>72.88612000000002</v>
      </c>
      <c r="AE23" s="51">
        <f t="shared" si="14"/>
        <v>377.73612000000003</v>
      </c>
    </row>
    <row r="24" spans="1:31" ht="14.25" x14ac:dyDescent="0.2">
      <c r="B24" s="104" t="s">
        <v>13</v>
      </c>
      <c r="C24" s="112">
        <v>1.51</v>
      </c>
      <c r="D24" s="113">
        <v>1.28</v>
      </c>
      <c r="E24" s="352">
        <v>267.58999999999997</v>
      </c>
      <c r="F24" s="352">
        <v>170.85</v>
      </c>
      <c r="G24" s="29"/>
      <c r="H24" s="352">
        <v>90.44</v>
      </c>
      <c r="I24" s="43">
        <f t="shared" si="15"/>
        <v>528.87999999999988</v>
      </c>
      <c r="K24" s="59">
        <f t="shared" si="16"/>
        <v>0.50595598245348672</v>
      </c>
      <c r="M24" s="104" t="s">
        <v>13</v>
      </c>
      <c r="N24" s="39">
        <v>374.45</v>
      </c>
      <c r="O24" s="62">
        <v>154.43</v>
      </c>
      <c r="P24" s="39">
        <v>528.88</v>
      </c>
      <c r="Q24" s="27">
        <f t="shared" si="17"/>
        <v>374.45</v>
      </c>
      <c r="R24" s="90">
        <f t="shared" si="7"/>
        <v>1.7250000000000001</v>
      </c>
      <c r="S24" s="27">
        <f t="shared" si="18"/>
        <v>645.92999999999995</v>
      </c>
      <c r="T24" s="27">
        <f t="shared" si="19"/>
        <v>154.43</v>
      </c>
      <c r="U24" s="51">
        <f t="shared" si="8"/>
        <v>800.3599999999999</v>
      </c>
      <c r="V24" s="8"/>
      <c r="W24" s="104" t="s">
        <v>13</v>
      </c>
      <c r="X24" s="39">
        <f t="shared" si="9"/>
        <v>120.9618</v>
      </c>
      <c r="Y24" s="62">
        <f t="shared" si="10"/>
        <v>49.888200000000005</v>
      </c>
      <c r="Z24" s="39">
        <f t="shared" si="11"/>
        <v>170.85</v>
      </c>
      <c r="AA24" s="27">
        <f t="shared" si="12"/>
        <v>120.9618</v>
      </c>
      <c r="AB24" s="324">
        <f t="shared" si="13"/>
        <v>1.7250000000000001</v>
      </c>
      <c r="AC24" s="27">
        <f t="shared" si="4"/>
        <v>208.66</v>
      </c>
      <c r="AD24" s="27">
        <f t="shared" si="5"/>
        <v>49.888200000000005</v>
      </c>
      <c r="AE24" s="51">
        <f t="shared" si="14"/>
        <v>258.54820000000001</v>
      </c>
    </row>
    <row r="25" spans="1:31" ht="14.25" x14ac:dyDescent="0.2">
      <c r="B25" s="104" t="s">
        <v>14</v>
      </c>
      <c r="C25" s="112">
        <v>1.1100000000000001</v>
      </c>
      <c r="D25" s="113">
        <v>1.28</v>
      </c>
      <c r="E25" s="352">
        <v>196.7</v>
      </c>
      <c r="F25" s="352">
        <v>170.85</v>
      </c>
      <c r="G25" s="29"/>
      <c r="H25" s="352">
        <v>90.44</v>
      </c>
      <c r="I25" s="43">
        <f t="shared" si="15"/>
        <v>457.98999999999995</v>
      </c>
      <c r="K25" s="59">
        <f t="shared" si="16"/>
        <v>0.42948535994235681</v>
      </c>
      <c r="M25" s="104" t="s">
        <v>14</v>
      </c>
      <c r="N25" s="39">
        <v>324.26</v>
      </c>
      <c r="O25" s="62">
        <v>133.72999999999999</v>
      </c>
      <c r="P25" s="39">
        <v>457.99</v>
      </c>
      <c r="Q25" s="27">
        <f t="shared" si="17"/>
        <v>324.26</v>
      </c>
      <c r="R25" s="90">
        <f t="shared" si="7"/>
        <v>1.7250000000000001</v>
      </c>
      <c r="S25" s="27">
        <f t="shared" si="18"/>
        <v>559.35</v>
      </c>
      <c r="T25" s="27">
        <f t="shared" si="19"/>
        <v>133.72999999999999</v>
      </c>
      <c r="U25" s="51">
        <f t="shared" si="8"/>
        <v>693.08</v>
      </c>
      <c r="V25" s="8"/>
      <c r="W25" s="104" t="s">
        <v>14</v>
      </c>
      <c r="X25" s="39">
        <f t="shared" si="9"/>
        <v>120.9618</v>
      </c>
      <c r="Y25" s="62">
        <f t="shared" si="10"/>
        <v>49.888200000000005</v>
      </c>
      <c r="Z25" s="39">
        <f t="shared" si="11"/>
        <v>170.85</v>
      </c>
      <c r="AA25" s="27">
        <f t="shared" si="12"/>
        <v>120.9618</v>
      </c>
      <c r="AB25" s="324">
        <f t="shared" si="13"/>
        <v>1.7250000000000001</v>
      </c>
      <c r="AC25" s="27">
        <f t="shared" si="4"/>
        <v>208.66</v>
      </c>
      <c r="AD25" s="27">
        <f t="shared" si="5"/>
        <v>49.888200000000005</v>
      </c>
      <c r="AE25" s="51">
        <f t="shared" si="14"/>
        <v>258.54820000000001</v>
      </c>
    </row>
    <row r="26" spans="1:31" ht="14.25" x14ac:dyDescent="0.2">
      <c r="B26" s="104" t="s">
        <v>15</v>
      </c>
      <c r="C26" s="112">
        <v>1.1000000000000001</v>
      </c>
      <c r="D26" s="113">
        <v>1.28</v>
      </c>
      <c r="E26" s="352">
        <v>194.93</v>
      </c>
      <c r="F26" s="352">
        <v>170.85</v>
      </c>
      <c r="G26" s="29"/>
      <c r="H26" s="352">
        <v>90.44</v>
      </c>
      <c r="I26" s="43">
        <f t="shared" si="15"/>
        <v>456.21999999999997</v>
      </c>
      <c r="K26" s="59">
        <f t="shared" si="16"/>
        <v>0.4272719302091097</v>
      </c>
      <c r="M26" s="104" t="s">
        <v>15</v>
      </c>
      <c r="N26" s="39">
        <v>323</v>
      </c>
      <c r="O26" s="62">
        <v>133.22</v>
      </c>
      <c r="P26" s="39">
        <v>456.22</v>
      </c>
      <c r="Q26" s="27">
        <f t="shared" si="17"/>
        <v>323</v>
      </c>
      <c r="R26" s="90">
        <f t="shared" si="7"/>
        <v>1.7250000000000001</v>
      </c>
      <c r="S26" s="27">
        <f t="shared" si="18"/>
        <v>557.17999999999995</v>
      </c>
      <c r="T26" s="27">
        <f t="shared" si="19"/>
        <v>133.22</v>
      </c>
      <c r="U26" s="51">
        <f t="shared" si="8"/>
        <v>690.4</v>
      </c>
      <c r="V26" s="8"/>
      <c r="W26" s="104" t="s">
        <v>15</v>
      </c>
      <c r="X26" s="39">
        <f t="shared" si="9"/>
        <v>120.9618</v>
      </c>
      <c r="Y26" s="62">
        <f t="shared" si="10"/>
        <v>49.888200000000005</v>
      </c>
      <c r="Z26" s="39">
        <f t="shared" si="11"/>
        <v>170.85</v>
      </c>
      <c r="AA26" s="27">
        <f t="shared" si="12"/>
        <v>120.9618</v>
      </c>
      <c r="AB26" s="324">
        <f t="shared" si="13"/>
        <v>1.7250000000000001</v>
      </c>
      <c r="AC26" s="27">
        <f t="shared" si="4"/>
        <v>208.66</v>
      </c>
      <c r="AD26" s="27">
        <f t="shared" si="5"/>
        <v>49.888200000000005</v>
      </c>
      <c r="AE26" s="51">
        <f t="shared" si="14"/>
        <v>258.54820000000001</v>
      </c>
    </row>
    <row r="27" spans="1:31" ht="14.25" x14ac:dyDescent="0.2">
      <c r="B27" s="104" t="s">
        <v>16</v>
      </c>
      <c r="C27" s="112">
        <v>1.45</v>
      </c>
      <c r="D27" s="113">
        <v>0.85</v>
      </c>
      <c r="E27" s="352">
        <v>256.95</v>
      </c>
      <c r="F27" s="352">
        <v>113.46</v>
      </c>
      <c r="G27" s="29"/>
      <c r="H27" s="352">
        <v>90.44</v>
      </c>
      <c r="I27" s="43">
        <f t="shared" si="15"/>
        <v>460.84999999999997</v>
      </c>
      <c r="K27" s="59">
        <f t="shared" si="16"/>
        <v>0.55755668872735165</v>
      </c>
      <c r="M27" s="104" t="s">
        <v>16</v>
      </c>
      <c r="N27" s="39">
        <v>326.27999999999997</v>
      </c>
      <c r="O27" s="62">
        <v>134.57</v>
      </c>
      <c r="P27" s="39">
        <v>460.85</v>
      </c>
      <c r="Q27" s="27">
        <f t="shared" si="17"/>
        <v>326.27999999999997</v>
      </c>
      <c r="R27" s="90">
        <f t="shared" si="7"/>
        <v>1.7250000000000001</v>
      </c>
      <c r="S27" s="27">
        <f t="shared" si="18"/>
        <v>562.83000000000004</v>
      </c>
      <c r="T27" s="27">
        <f t="shared" si="19"/>
        <v>134.57</v>
      </c>
      <c r="U27" s="51">
        <f t="shared" si="8"/>
        <v>697.40000000000009</v>
      </c>
      <c r="V27" s="8"/>
      <c r="W27" s="104" t="s">
        <v>16</v>
      </c>
      <c r="X27" s="39">
        <f t="shared" si="9"/>
        <v>80.329679999999996</v>
      </c>
      <c r="Y27" s="62">
        <f t="shared" si="10"/>
        <v>33.130320000000005</v>
      </c>
      <c r="Z27" s="39">
        <f t="shared" si="11"/>
        <v>113.46000000000001</v>
      </c>
      <c r="AA27" s="27">
        <f t="shared" si="12"/>
        <v>80.329679999999996</v>
      </c>
      <c r="AB27" s="324">
        <f t="shared" si="13"/>
        <v>1.7250000000000001</v>
      </c>
      <c r="AC27" s="27">
        <f t="shared" si="4"/>
        <v>138.57</v>
      </c>
      <c r="AD27" s="27">
        <f t="shared" si="5"/>
        <v>33.130320000000005</v>
      </c>
      <c r="AE27" s="51">
        <f t="shared" si="14"/>
        <v>171.70032</v>
      </c>
    </row>
    <row r="28" spans="1:31" ht="14.25" x14ac:dyDescent="0.2">
      <c r="B28" s="104" t="s">
        <v>17</v>
      </c>
      <c r="C28" s="112">
        <v>1.19</v>
      </c>
      <c r="D28" s="113">
        <v>0.85</v>
      </c>
      <c r="E28" s="352">
        <v>210.88</v>
      </c>
      <c r="F28" s="352">
        <v>113.46</v>
      </c>
      <c r="G28" s="29"/>
      <c r="H28" s="352">
        <v>90.44</v>
      </c>
      <c r="I28" s="43">
        <f t="shared" si="15"/>
        <v>414.78</v>
      </c>
      <c r="K28" s="59">
        <f t="shared" si="16"/>
        <v>0.5084140990404552</v>
      </c>
      <c r="M28" s="104" t="s">
        <v>17</v>
      </c>
      <c r="N28" s="39">
        <v>293.66000000000003</v>
      </c>
      <c r="O28" s="62">
        <v>121.12</v>
      </c>
      <c r="P28" s="39">
        <v>414.78</v>
      </c>
      <c r="Q28" s="27">
        <f t="shared" si="17"/>
        <v>293.66000000000003</v>
      </c>
      <c r="R28" s="90">
        <f t="shared" si="7"/>
        <v>1.7250000000000001</v>
      </c>
      <c r="S28" s="27">
        <f t="shared" si="18"/>
        <v>506.56</v>
      </c>
      <c r="T28" s="27">
        <f t="shared" si="19"/>
        <v>121.12</v>
      </c>
      <c r="U28" s="51">
        <f t="shared" si="8"/>
        <v>627.68000000000006</v>
      </c>
      <c r="V28" s="8"/>
      <c r="W28" s="104" t="s">
        <v>17</v>
      </c>
      <c r="X28" s="39">
        <f t="shared" si="9"/>
        <v>80.329679999999996</v>
      </c>
      <c r="Y28" s="62">
        <f t="shared" si="10"/>
        <v>33.130320000000005</v>
      </c>
      <c r="Z28" s="39">
        <f t="shared" si="11"/>
        <v>113.46000000000001</v>
      </c>
      <c r="AA28" s="27">
        <f t="shared" si="12"/>
        <v>80.329679999999996</v>
      </c>
      <c r="AB28" s="324">
        <f t="shared" si="13"/>
        <v>1.7250000000000001</v>
      </c>
      <c r="AC28" s="27">
        <f t="shared" si="4"/>
        <v>138.57</v>
      </c>
      <c r="AD28" s="27">
        <f t="shared" si="5"/>
        <v>33.130320000000005</v>
      </c>
      <c r="AE28" s="51">
        <f t="shared" si="14"/>
        <v>171.70032</v>
      </c>
    </row>
    <row r="29" spans="1:31" ht="14.25" x14ac:dyDescent="0.2">
      <c r="B29" s="104" t="s">
        <v>18</v>
      </c>
      <c r="C29" s="112">
        <v>0.91</v>
      </c>
      <c r="D29" s="113">
        <v>0.85</v>
      </c>
      <c r="E29" s="352">
        <v>161.26</v>
      </c>
      <c r="F29" s="352">
        <v>113.46</v>
      </c>
      <c r="G29" s="29"/>
      <c r="H29" s="352">
        <v>90.44</v>
      </c>
      <c r="I29" s="43">
        <f t="shared" si="15"/>
        <v>365.15999999999997</v>
      </c>
      <c r="K29" s="59">
        <f t="shared" si="16"/>
        <v>0.44161463468068796</v>
      </c>
      <c r="M29" s="104" t="s">
        <v>18</v>
      </c>
      <c r="N29" s="349">
        <v>258.52999999999997</v>
      </c>
      <c r="O29" s="349">
        <v>106.63</v>
      </c>
      <c r="P29" s="62">
        <v>365.16</v>
      </c>
      <c r="Q29" s="113">
        <f t="shared" si="17"/>
        <v>258.52999999999997</v>
      </c>
      <c r="R29" s="351">
        <f t="shared" si="7"/>
        <v>1.7250000000000001</v>
      </c>
      <c r="S29" s="347">
        <f t="shared" si="18"/>
        <v>445.96</v>
      </c>
      <c r="T29" s="113">
        <f t="shared" si="19"/>
        <v>106.63</v>
      </c>
      <c r="U29" s="350">
        <f t="shared" si="8"/>
        <v>552.58999999999992</v>
      </c>
      <c r="V29" s="8"/>
      <c r="W29" s="104" t="s">
        <v>18</v>
      </c>
      <c r="X29" s="39">
        <f t="shared" si="9"/>
        <v>80.329679999999996</v>
      </c>
      <c r="Y29" s="62">
        <f t="shared" si="10"/>
        <v>33.130320000000005</v>
      </c>
      <c r="Z29" s="39">
        <f t="shared" si="11"/>
        <v>113.46000000000001</v>
      </c>
      <c r="AA29" s="27">
        <f t="shared" si="12"/>
        <v>80.329679999999996</v>
      </c>
      <c r="AB29" s="324">
        <f t="shared" si="13"/>
        <v>1.7250000000000001</v>
      </c>
      <c r="AC29" s="27">
        <f t="shared" si="4"/>
        <v>138.57</v>
      </c>
      <c r="AD29" s="27">
        <f t="shared" si="5"/>
        <v>33.130320000000005</v>
      </c>
      <c r="AE29" s="51">
        <f t="shared" si="14"/>
        <v>171.70032</v>
      </c>
    </row>
    <row r="30" spans="1:31" ht="14.25" x14ac:dyDescent="0.2">
      <c r="B30" s="104" t="s">
        <v>19</v>
      </c>
      <c r="C30" s="112">
        <v>1.36</v>
      </c>
      <c r="D30" s="113">
        <v>0.55000000000000004</v>
      </c>
      <c r="E30" s="352">
        <v>241.01</v>
      </c>
      <c r="F30" s="352">
        <v>73.41</v>
      </c>
      <c r="G30" s="29"/>
      <c r="H30" s="352">
        <v>90.44</v>
      </c>
      <c r="I30" s="43">
        <f t="shared" si="15"/>
        <v>404.85999999999996</v>
      </c>
      <c r="K30" s="59">
        <f t="shared" si="16"/>
        <v>0.59529219977276104</v>
      </c>
      <c r="M30" s="104" t="s">
        <v>19</v>
      </c>
      <c r="N30" s="39">
        <v>286.64</v>
      </c>
      <c r="O30" s="62">
        <v>118.22</v>
      </c>
      <c r="P30" s="39">
        <v>404.86</v>
      </c>
      <c r="Q30" s="27">
        <f t="shared" si="17"/>
        <v>286.64</v>
      </c>
      <c r="R30" s="90">
        <f t="shared" si="7"/>
        <v>1.7250000000000001</v>
      </c>
      <c r="S30" s="27">
        <f t="shared" si="18"/>
        <v>494.45</v>
      </c>
      <c r="T30" s="27">
        <f t="shared" si="19"/>
        <v>118.22</v>
      </c>
      <c r="U30" s="51">
        <f t="shared" si="8"/>
        <v>612.66999999999996</v>
      </c>
      <c r="V30" s="8"/>
      <c r="W30" s="104" t="s">
        <v>19</v>
      </c>
      <c r="X30" s="39">
        <f t="shared" si="9"/>
        <v>51.974279999999993</v>
      </c>
      <c r="Y30" s="62">
        <f t="shared" si="10"/>
        <v>21.435720000000003</v>
      </c>
      <c r="Z30" s="39">
        <f t="shared" si="11"/>
        <v>73.41</v>
      </c>
      <c r="AA30" s="27">
        <f t="shared" si="12"/>
        <v>51.974279999999993</v>
      </c>
      <c r="AB30" s="324">
        <f t="shared" si="13"/>
        <v>1.7250000000000001</v>
      </c>
      <c r="AC30" s="27">
        <f t="shared" si="4"/>
        <v>89.66</v>
      </c>
      <c r="AD30" s="27">
        <f t="shared" si="5"/>
        <v>21.435720000000003</v>
      </c>
      <c r="AE30" s="51">
        <f t="shared" si="14"/>
        <v>111.09572</v>
      </c>
    </row>
    <row r="31" spans="1:31" ht="14.25" x14ac:dyDescent="0.2">
      <c r="B31" s="104" t="s">
        <v>20</v>
      </c>
      <c r="C31" s="112">
        <v>1.22</v>
      </c>
      <c r="D31" s="113">
        <v>0.55000000000000004</v>
      </c>
      <c r="E31" s="352">
        <v>216.2</v>
      </c>
      <c r="F31" s="352">
        <v>73.41</v>
      </c>
      <c r="G31" s="29"/>
      <c r="H31" s="352">
        <v>90.44</v>
      </c>
      <c r="I31" s="43">
        <f t="shared" si="15"/>
        <v>380.05</v>
      </c>
      <c r="K31" s="59">
        <f t="shared" si="16"/>
        <v>0.56887251677410866</v>
      </c>
      <c r="M31" s="104" t="s">
        <v>20</v>
      </c>
      <c r="N31" s="39">
        <v>269.08</v>
      </c>
      <c r="O31" s="62">
        <v>110.97</v>
      </c>
      <c r="P31" s="39">
        <v>380.05</v>
      </c>
      <c r="Q31" s="27">
        <f t="shared" si="17"/>
        <v>269.08</v>
      </c>
      <c r="R31" s="90">
        <f t="shared" si="7"/>
        <v>1.7250000000000001</v>
      </c>
      <c r="S31" s="27">
        <f t="shared" si="18"/>
        <v>464.16</v>
      </c>
      <c r="T31" s="27">
        <f t="shared" si="19"/>
        <v>110.97</v>
      </c>
      <c r="U31" s="51">
        <f t="shared" si="8"/>
        <v>575.13</v>
      </c>
      <c r="V31" s="8"/>
      <c r="W31" s="104" t="s">
        <v>20</v>
      </c>
      <c r="X31" s="39">
        <f t="shared" si="9"/>
        <v>51.974279999999993</v>
      </c>
      <c r="Y31" s="62">
        <f t="shared" si="10"/>
        <v>21.435720000000003</v>
      </c>
      <c r="Z31" s="39">
        <f t="shared" si="11"/>
        <v>73.41</v>
      </c>
      <c r="AA31" s="27">
        <f t="shared" si="12"/>
        <v>51.974279999999993</v>
      </c>
      <c r="AB31" s="324">
        <f t="shared" si="13"/>
        <v>1.7250000000000001</v>
      </c>
      <c r="AC31" s="27">
        <f t="shared" si="4"/>
        <v>89.66</v>
      </c>
      <c r="AD31" s="27">
        <f t="shared" si="5"/>
        <v>21.435720000000003</v>
      </c>
      <c r="AE31" s="51">
        <f t="shared" si="14"/>
        <v>111.09572</v>
      </c>
    </row>
    <row r="32" spans="1:31" ht="14.25" x14ac:dyDescent="0.2">
      <c r="B32" s="104" t="s">
        <v>21</v>
      </c>
      <c r="C32" s="112">
        <v>0.84</v>
      </c>
      <c r="D32" s="113">
        <v>0.55000000000000004</v>
      </c>
      <c r="E32" s="352">
        <v>148.86000000000001</v>
      </c>
      <c r="F32" s="352">
        <v>73.41</v>
      </c>
      <c r="G32" s="29"/>
      <c r="H32" s="352">
        <v>90.44</v>
      </c>
      <c r="I32" s="43">
        <f t="shared" si="15"/>
        <v>312.71000000000004</v>
      </c>
      <c r="K32" s="59">
        <f t="shared" si="16"/>
        <v>0.47603210642448274</v>
      </c>
      <c r="M32" s="104" t="s">
        <v>21</v>
      </c>
      <c r="N32" s="39">
        <v>221.4</v>
      </c>
      <c r="O32" s="62">
        <v>91.31</v>
      </c>
      <c r="P32" s="39">
        <v>312.70999999999998</v>
      </c>
      <c r="Q32" s="27">
        <f t="shared" si="17"/>
        <v>221.4</v>
      </c>
      <c r="R32" s="90">
        <f t="shared" si="7"/>
        <v>1.7250000000000001</v>
      </c>
      <c r="S32" s="27">
        <f t="shared" si="18"/>
        <v>381.92</v>
      </c>
      <c r="T32" s="27">
        <f t="shared" si="19"/>
        <v>91.31</v>
      </c>
      <c r="U32" s="51">
        <f t="shared" si="8"/>
        <v>473.23</v>
      </c>
      <c r="V32" s="8"/>
      <c r="W32" s="104" t="s">
        <v>21</v>
      </c>
      <c r="X32" s="39">
        <f t="shared" si="9"/>
        <v>51.974279999999993</v>
      </c>
      <c r="Y32" s="62">
        <f t="shared" si="10"/>
        <v>21.435720000000003</v>
      </c>
      <c r="Z32" s="39">
        <f t="shared" si="11"/>
        <v>73.41</v>
      </c>
      <c r="AA32" s="27">
        <f t="shared" si="12"/>
        <v>51.974279999999993</v>
      </c>
      <c r="AB32" s="324">
        <f t="shared" si="13"/>
        <v>1.7250000000000001</v>
      </c>
      <c r="AC32" s="27">
        <f t="shared" si="4"/>
        <v>89.66</v>
      </c>
      <c r="AD32" s="27">
        <f t="shared" si="5"/>
        <v>21.435720000000003</v>
      </c>
      <c r="AE32" s="51">
        <f t="shared" si="14"/>
        <v>111.09572</v>
      </c>
    </row>
    <row r="33" spans="1:31" ht="14.25" x14ac:dyDescent="0.2">
      <c r="B33" s="104" t="s">
        <v>22</v>
      </c>
      <c r="C33" s="112">
        <v>1.5</v>
      </c>
      <c r="D33" s="113">
        <v>0.28000000000000003</v>
      </c>
      <c r="E33" s="352">
        <v>265.82</v>
      </c>
      <c r="F33" s="352">
        <v>37.369999999999997</v>
      </c>
      <c r="G33" s="29"/>
      <c r="H33" s="352">
        <v>90.44</v>
      </c>
      <c r="I33" s="43">
        <f t="shared" si="15"/>
        <v>393.63</v>
      </c>
      <c r="K33" s="59">
        <f t="shared" si="16"/>
        <v>0.6753042196987018</v>
      </c>
      <c r="M33" s="104" t="s">
        <v>22</v>
      </c>
      <c r="N33" s="39">
        <v>278.69</v>
      </c>
      <c r="O33" s="62">
        <v>114.94</v>
      </c>
      <c r="P33" s="39">
        <v>393.63</v>
      </c>
      <c r="Q33" s="27">
        <f t="shared" si="17"/>
        <v>278.69</v>
      </c>
      <c r="R33" s="90">
        <f t="shared" si="7"/>
        <v>1.7250000000000001</v>
      </c>
      <c r="S33" s="27">
        <f t="shared" si="18"/>
        <v>480.74</v>
      </c>
      <c r="T33" s="27">
        <f t="shared" si="19"/>
        <v>114.94</v>
      </c>
      <c r="U33" s="51">
        <f t="shared" si="8"/>
        <v>595.68000000000006</v>
      </c>
      <c r="V33" s="8"/>
      <c r="W33" s="104" t="s">
        <v>22</v>
      </c>
      <c r="X33" s="39">
        <f t="shared" si="9"/>
        <v>26.457959999999996</v>
      </c>
      <c r="Y33" s="62">
        <f t="shared" si="10"/>
        <v>10.912040000000001</v>
      </c>
      <c r="Z33" s="39">
        <f t="shared" si="11"/>
        <v>37.369999999999997</v>
      </c>
      <c r="AA33" s="27">
        <f t="shared" si="12"/>
        <v>26.457959999999996</v>
      </c>
      <c r="AB33" s="324">
        <f t="shared" si="13"/>
        <v>1.7250000000000001</v>
      </c>
      <c r="AC33" s="27">
        <f t="shared" si="4"/>
        <v>45.64</v>
      </c>
      <c r="AD33" s="27">
        <f t="shared" si="5"/>
        <v>10.912040000000001</v>
      </c>
      <c r="AE33" s="51">
        <f t="shared" si="14"/>
        <v>56.552040000000005</v>
      </c>
    </row>
    <row r="34" spans="1:31" ht="15" thickBot="1" x14ac:dyDescent="0.25">
      <c r="A34" s="21"/>
      <c r="B34" s="105" t="s">
        <v>23</v>
      </c>
      <c r="C34" s="140">
        <v>0.71</v>
      </c>
      <c r="D34" s="141">
        <v>0.28000000000000003</v>
      </c>
      <c r="E34" s="353">
        <v>125.82</v>
      </c>
      <c r="F34" s="353">
        <v>37.369999999999997</v>
      </c>
      <c r="G34" s="30"/>
      <c r="H34" s="353">
        <v>90.44</v>
      </c>
      <c r="I34" s="45">
        <f t="shared" si="15"/>
        <v>253.63</v>
      </c>
      <c r="J34" s="134"/>
      <c r="K34" s="135">
        <f t="shared" si="16"/>
        <v>0.49607696250443556</v>
      </c>
      <c r="L34" s="134"/>
      <c r="M34" s="105" t="s">
        <v>23</v>
      </c>
      <c r="N34" s="52">
        <v>179.57</v>
      </c>
      <c r="O34" s="63">
        <v>74.06</v>
      </c>
      <c r="P34" s="52">
        <v>253.63</v>
      </c>
      <c r="Q34" s="28">
        <f t="shared" si="17"/>
        <v>179.57</v>
      </c>
      <c r="R34" s="91">
        <f t="shared" si="7"/>
        <v>1.7250000000000001</v>
      </c>
      <c r="S34" s="28">
        <f t="shared" si="18"/>
        <v>309.76</v>
      </c>
      <c r="T34" s="28">
        <f t="shared" si="19"/>
        <v>74.06</v>
      </c>
      <c r="U34" s="61">
        <f t="shared" si="8"/>
        <v>383.82</v>
      </c>
      <c r="V34" s="8"/>
      <c r="W34" s="105" t="s">
        <v>23</v>
      </c>
      <c r="X34" s="52">
        <f t="shared" si="9"/>
        <v>26.457959999999996</v>
      </c>
      <c r="Y34" s="63">
        <f t="shared" si="10"/>
        <v>10.912040000000001</v>
      </c>
      <c r="Z34" s="52">
        <f t="shared" si="11"/>
        <v>37.369999999999997</v>
      </c>
      <c r="AA34" s="28">
        <f t="shared" si="12"/>
        <v>26.457959999999996</v>
      </c>
      <c r="AB34" s="325">
        <f t="shared" si="13"/>
        <v>1.7250000000000001</v>
      </c>
      <c r="AC34" s="28">
        <f t="shared" si="4"/>
        <v>45.64</v>
      </c>
      <c r="AD34" s="28">
        <f t="shared" si="5"/>
        <v>10.912040000000001</v>
      </c>
      <c r="AE34" s="61">
        <f t="shared" si="14"/>
        <v>56.552040000000005</v>
      </c>
    </row>
    <row r="35" spans="1:31" ht="14.25" x14ac:dyDescent="0.2">
      <c r="A35" s="150" t="s">
        <v>112</v>
      </c>
      <c r="B35" s="137" t="s">
        <v>73</v>
      </c>
      <c r="C35" s="138">
        <v>3.58</v>
      </c>
      <c r="D35" s="139"/>
      <c r="E35" s="122">
        <v>634.41</v>
      </c>
      <c r="F35" s="354"/>
      <c r="G35" s="122">
        <v>17.579999999999998</v>
      </c>
      <c r="H35" s="122">
        <v>90.44</v>
      </c>
      <c r="I35" s="125">
        <f t="shared" si="15"/>
        <v>742.43000000000006</v>
      </c>
      <c r="K35" s="126">
        <f t="shared" si="16"/>
        <v>0.85450480179949617</v>
      </c>
      <c r="M35" s="147" t="s">
        <v>73</v>
      </c>
      <c r="N35" s="127">
        <v>525.64</v>
      </c>
      <c r="O35" s="128">
        <v>216.79</v>
      </c>
      <c r="P35" s="127">
        <v>742.43</v>
      </c>
      <c r="Q35" s="129">
        <f t="shared" ref="Q35:Q57" si="20">+N35</f>
        <v>525.64</v>
      </c>
      <c r="R35" s="130">
        <f t="shared" si="7"/>
        <v>1.7250000000000001</v>
      </c>
      <c r="S35" s="129">
        <f t="shared" ref="S35:S57" si="21">ROUND(+Q35*R35,2)</f>
        <v>906.73</v>
      </c>
      <c r="T35" s="129">
        <f t="shared" ref="T35:T57" si="22">+O35</f>
        <v>216.79</v>
      </c>
      <c r="U35" s="131">
        <f t="shared" ref="U35:U57" si="23">+S35+T35</f>
        <v>1123.52</v>
      </c>
      <c r="V35" s="8"/>
      <c r="W35" s="147" t="s">
        <v>73</v>
      </c>
      <c r="X35" s="127">
        <f>+G35*$X$8</f>
        <v>12.446639999999999</v>
      </c>
      <c r="Y35" s="128">
        <f>+G35*$Y$8</f>
        <v>5.1333600000000006</v>
      </c>
      <c r="Z35" s="127">
        <f t="shared" si="11"/>
        <v>17.579999999999998</v>
      </c>
      <c r="AA35" s="129">
        <f t="shared" si="12"/>
        <v>12.446639999999999</v>
      </c>
      <c r="AB35" s="326">
        <f t="shared" si="13"/>
        <v>1.7250000000000001</v>
      </c>
      <c r="AC35" s="129">
        <f t="shared" si="4"/>
        <v>21.47</v>
      </c>
      <c r="AD35" s="129">
        <f t="shared" si="5"/>
        <v>5.1333600000000006</v>
      </c>
      <c r="AE35" s="131">
        <f t="shared" si="14"/>
        <v>26.603359999999999</v>
      </c>
    </row>
    <row r="36" spans="1:31" ht="14.25" x14ac:dyDescent="0.2">
      <c r="B36" s="106" t="s">
        <v>74</v>
      </c>
      <c r="C36" s="112">
        <v>2.67</v>
      </c>
      <c r="D36" s="113"/>
      <c r="E36" s="352">
        <v>473.15</v>
      </c>
      <c r="F36" s="355"/>
      <c r="G36" s="352">
        <v>17.579999999999998</v>
      </c>
      <c r="H36" s="352">
        <v>90.44</v>
      </c>
      <c r="I36" s="43">
        <f t="shared" si="15"/>
        <v>581.16999999999996</v>
      </c>
      <c r="K36" s="59">
        <f t="shared" si="16"/>
        <v>0.81413355816714561</v>
      </c>
      <c r="M36" s="107" t="s">
        <v>74</v>
      </c>
      <c r="N36" s="349">
        <v>411.47</v>
      </c>
      <c r="O36" s="349">
        <v>169.7</v>
      </c>
      <c r="P36" s="62">
        <v>581.16999999999996</v>
      </c>
      <c r="Q36" s="113">
        <f t="shared" si="20"/>
        <v>411.47</v>
      </c>
      <c r="R36" s="351">
        <f t="shared" si="7"/>
        <v>1.7250000000000001</v>
      </c>
      <c r="S36" s="347">
        <f t="shared" si="21"/>
        <v>709.79</v>
      </c>
      <c r="T36" s="113">
        <f t="shared" si="22"/>
        <v>169.7</v>
      </c>
      <c r="U36" s="350">
        <f t="shared" si="23"/>
        <v>879.49</v>
      </c>
      <c r="V36" s="8"/>
      <c r="W36" s="107" t="s">
        <v>74</v>
      </c>
      <c r="X36" s="39">
        <f t="shared" ref="X36:X77" si="24">+G36*$X$8</f>
        <v>12.446639999999999</v>
      </c>
      <c r="Y36" s="62">
        <f t="shared" ref="Y36:Y77" si="25">+G36*$Y$8</f>
        <v>5.1333600000000006</v>
      </c>
      <c r="Z36" s="39">
        <f t="shared" si="11"/>
        <v>17.579999999999998</v>
      </c>
      <c r="AA36" s="27">
        <f t="shared" si="12"/>
        <v>12.446639999999999</v>
      </c>
      <c r="AB36" s="324">
        <f t="shared" si="13"/>
        <v>1.7250000000000001</v>
      </c>
      <c r="AC36" s="27">
        <f t="shared" si="4"/>
        <v>21.47</v>
      </c>
      <c r="AD36" s="27">
        <f t="shared" si="5"/>
        <v>5.1333600000000006</v>
      </c>
      <c r="AE36" s="51">
        <f t="shared" si="14"/>
        <v>26.603359999999999</v>
      </c>
    </row>
    <row r="37" spans="1:31" ht="15" thickBot="1" x14ac:dyDescent="0.25">
      <c r="A37" s="21"/>
      <c r="B37" s="142" t="s">
        <v>75</v>
      </c>
      <c r="C37" s="140">
        <v>2.3199999999999998</v>
      </c>
      <c r="D37" s="141"/>
      <c r="E37" s="353">
        <v>411.13</v>
      </c>
      <c r="F37" s="356"/>
      <c r="G37" s="353">
        <v>17.579999999999998</v>
      </c>
      <c r="H37" s="353">
        <v>90.44</v>
      </c>
      <c r="I37" s="45">
        <f t="shared" si="15"/>
        <v>519.15</v>
      </c>
      <c r="J37" s="134"/>
      <c r="K37" s="135">
        <f t="shared" si="16"/>
        <v>0.79192911489935469</v>
      </c>
      <c r="L37" s="134"/>
      <c r="M37" s="148" t="s">
        <v>75</v>
      </c>
      <c r="N37" s="52">
        <v>367.56</v>
      </c>
      <c r="O37" s="63">
        <v>151.59</v>
      </c>
      <c r="P37" s="52">
        <v>519.15</v>
      </c>
      <c r="Q37" s="28">
        <f t="shared" si="20"/>
        <v>367.56</v>
      </c>
      <c r="R37" s="91">
        <f t="shared" si="7"/>
        <v>1.7250000000000001</v>
      </c>
      <c r="S37" s="28">
        <f t="shared" si="21"/>
        <v>634.04</v>
      </c>
      <c r="T37" s="28">
        <f t="shared" si="22"/>
        <v>151.59</v>
      </c>
      <c r="U37" s="61">
        <f t="shared" si="23"/>
        <v>785.63</v>
      </c>
      <c r="V37" s="8"/>
      <c r="W37" s="148" t="s">
        <v>75</v>
      </c>
      <c r="X37" s="52">
        <f t="shared" si="24"/>
        <v>12.446639999999999</v>
      </c>
      <c r="Y37" s="63">
        <f t="shared" si="25"/>
        <v>5.1333600000000006</v>
      </c>
      <c r="Z37" s="52">
        <f t="shared" si="11"/>
        <v>17.579999999999998</v>
      </c>
      <c r="AA37" s="28">
        <f t="shared" si="12"/>
        <v>12.446639999999999</v>
      </c>
      <c r="AB37" s="325">
        <f t="shared" si="13"/>
        <v>1.7250000000000001</v>
      </c>
      <c r="AC37" s="28">
        <f t="shared" si="4"/>
        <v>21.47</v>
      </c>
      <c r="AD37" s="28">
        <f t="shared" si="5"/>
        <v>5.1333600000000006</v>
      </c>
      <c r="AE37" s="61">
        <f t="shared" si="14"/>
        <v>26.603359999999999</v>
      </c>
    </row>
    <row r="38" spans="1:31" ht="14.25" x14ac:dyDescent="0.2">
      <c r="A38" s="150" t="s">
        <v>97</v>
      </c>
      <c r="B38" s="137" t="s">
        <v>76</v>
      </c>
      <c r="C38" s="138">
        <v>2.2200000000000002</v>
      </c>
      <c r="D38" s="139"/>
      <c r="E38" s="122">
        <v>393.41</v>
      </c>
      <c r="F38" s="354"/>
      <c r="G38" s="122">
        <v>17.579999999999998</v>
      </c>
      <c r="H38" s="122">
        <v>90.44</v>
      </c>
      <c r="I38" s="125">
        <f t="shared" si="15"/>
        <v>501.43</v>
      </c>
      <c r="K38" s="126">
        <f t="shared" si="16"/>
        <v>0.78457611231876834</v>
      </c>
      <c r="M38" s="147" t="s">
        <v>76</v>
      </c>
      <c r="N38" s="127">
        <v>355.01</v>
      </c>
      <c r="O38" s="128">
        <v>146.41999999999999</v>
      </c>
      <c r="P38" s="127">
        <v>501.43</v>
      </c>
      <c r="Q38" s="129">
        <f t="shared" si="20"/>
        <v>355.01</v>
      </c>
      <c r="R38" s="130">
        <f t="shared" si="7"/>
        <v>1.7250000000000001</v>
      </c>
      <c r="S38" s="129">
        <f t="shared" si="21"/>
        <v>612.39</v>
      </c>
      <c r="T38" s="129">
        <f t="shared" si="22"/>
        <v>146.41999999999999</v>
      </c>
      <c r="U38" s="131">
        <f t="shared" si="23"/>
        <v>758.81</v>
      </c>
      <c r="V38" s="8"/>
      <c r="W38" s="147" t="s">
        <v>76</v>
      </c>
      <c r="X38" s="127">
        <f t="shared" si="24"/>
        <v>12.446639999999999</v>
      </c>
      <c r="Y38" s="128">
        <f t="shared" si="25"/>
        <v>5.1333600000000006</v>
      </c>
      <c r="Z38" s="127">
        <f t="shared" si="11"/>
        <v>17.579999999999998</v>
      </c>
      <c r="AA38" s="129">
        <f t="shared" si="12"/>
        <v>12.446639999999999</v>
      </c>
      <c r="AB38" s="326">
        <f t="shared" si="13"/>
        <v>1.7250000000000001</v>
      </c>
      <c r="AC38" s="129">
        <f t="shared" si="4"/>
        <v>21.47</v>
      </c>
      <c r="AD38" s="129">
        <f t="shared" si="5"/>
        <v>5.1333600000000006</v>
      </c>
      <c r="AE38" s="131">
        <f t="shared" si="14"/>
        <v>26.603359999999999</v>
      </c>
    </row>
    <row r="39" spans="1:31" ht="14.25" x14ac:dyDescent="0.2">
      <c r="A39" s="150" t="s">
        <v>98</v>
      </c>
      <c r="B39" s="106" t="s">
        <v>77</v>
      </c>
      <c r="C39" s="112">
        <v>1.74</v>
      </c>
      <c r="D39" s="113"/>
      <c r="E39" s="352">
        <v>308.35000000000002</v>
      </c>
      <c r="F39" s="355"/>
      <c r="G39" s="352">
        <v>17.579999999999998</v>
      </c>
      <c r="H39" s="352">
        <v>90.44</v>
      </c>
      <c r="I39" s="43">
        <f t="shared" si="15"/>
        <v>416.37</v>
      </c>
      <c r="K39" s="59">
        <f t="shared" si="16"/>
        <v>0.74056728390614124</v>
      </c>
      <c r="M39" s="107" t="s">
        <v>77</v>
      </c>
      <c r="N39" s="39">
        <v>294.79000000000002</v>
      </c>
      <c r="O39" s="62">
        <v>121.58</v>
      </c>
      <c r="P39" s="39">
        <v>416.37</v>
      </c>
      <c r="Q39" s="27">
        <f t="shared" si="20"/>
        <v>294.79000000000002</v>
      </c>
      <c r="R39" s="90">
        <f t="shared" si="7"/>
        <v>1.7250000000000001</v>
      </c>
      <c r="S39" s="27">
        <f t="shared" si="21"/>
        <v>508.51</v>
      </c>
      <c r="T39" s="27">
        <f t="shared" si="22"/>
        <v>121.58</v>
      </c>
      <c r="U39" s="51">
        <f t="shared" si="23"/>
        <v>630.09</v>
      </c>
      <c r="V39" s="8"/>
      <c r="W39" s="107" t="s">
        <v>77</v>
      </c>
      <c r="X39" s="39">
        <f t="shared" si="24"/>
        <v>12.446639999999999</v>
      </c>
      <c r="Y39" s="62">
        <f t="shared" si="25"/>
        <v>5.1333600000000006</v>
      </c>
      <c r="Z39" s="39">
        <f t="shared" si="11"/>
        <v>17.579999999999998</v>
      </c>
      <c r="AA39" s="27">
        <f t="shared" si="12"/>
        <v>12.446639999999999</v>
      </c>
      <c r="AB39" s="324">
        <f t="shared" si="13"/>
        <v>1.7250000000000001</v>
      </c>
      <c r="AC39" s="27">
        <f t="shared" si="4"/>
        <v>21.47</v>
      </c>
      <c r="AD39" s="27">
        <f t="shared" si="5"/>
        <v>5.1333600000000006</v>
      </c>
      <c r="AE39" s="51">
        <f t="shared" si="14"/>
        <v>26.603359999999999</v>
      </c>
    </row>
    <row r="40" spans="1:31" ht="14.25" x14ac:dyDescent="0.2">
      <c r="B40" s="106" t="s">
        <v>78</v>
      </c>
      <c r="C40" s="112">
        <v>2.04</v>
      </c>
      <c r="D40" s="113"/>
      <c r="E40" s="352">
        <v>361.51</v>
      </c>
      <c r="F40" s="355"/>
      <c r="G40" s="352">
        <v>17.579999999999998</v>
      </c>
      <c r="H40" s="352">
        <v>90.44</v>
      </c>
      <c r="I40" s="43">
        <f t="shared" si="15"/>
        <v>469.53</v>
      </c>
      <c r="K40" s="59">
        <f t="shared" si="16"/>
        <v>0.7699401529188763</v>
      </c>
      <c r="M40" s="107" t="s">
        <v>78</v>
      </c>
      <c r="N40" s="39">
        <v>332.43</v>
      </c>
      <c r="O40" s="62">
        <v>137.1</v>
      </c>
      <c r="P40" s="39">
        <v>469.53</v>
      </c>
      <c r="Q40" s="27">
        <f t="shared" si="20"/>
        <v>332.43</v>
      </c>
      <c r="R40" s="90">
        <f t="shared" si="7"/>
        <v>1.7250000000000001</v>
      </c>
      <c r="S40" s="27">
        <f t="shared" si="21"/>
        <v>573.44000000000005</v>
      </c>
      <c r="T40" s="27">
        <f t="shared" si="22"/>
        <v>137.1</v>
      </c>
      <c r="U40" s="51">
        <f t="shared" si="23"/>
        <v>710.54000000000008</v>
      </c>
      <c r="V40" s="8"/>
      <c r="W40" s="107" t="s">
        <v>78</v>
      </c>
      <c r="X40" s="39">
        <f t="shared" si="24"/>
        <v>12.446639999999999</v>
      </c>
      <c r="Y40" s="62">
        <f t="shared" si="25"/>
        <v>5.1333600000000006</v>
      </c>
      <c r="Z40" s="39">
        <f t="shared" si="11"/>
        <v>17.579999999999998</v>
      </c>
      <c r="AA40" s="27">
        <f t="shared" si="12"/>
        <v>12.446639999999999</v>
      </c>
      <c r="AB40" s="324">
        <f t="shared" si="13"/>
        <v>1.7250000000000001</v>
      </c>
      <c r="AC40" s="27">
        <f t="shared" si="4"/>
        <v>21.47</v>
      </c>
      <c r="AD40" s="27">
        <f t="shared" si="5"/>
        <v>5.1333600000000006</v>
      </c>
      <c r="AE40" s="51">
        <f t="shared" si="14"/>
        <v>26.603359999999999</v>
      </c>
    </row>
    <row r="41" spans="1:31" ht="14.25" x14ac:dyDescent="0.2">
      <c r="B41" s="106" t="s">
        <v>79</v>
      </c>
      <c r="C41" s="112">
        <v>1.6</v>
      </c>
      <c r="D41" s="113"/>
      <c r="E41" s="352">
        <v>283.54000000000002</v>
      </c>
      <c r="F41" s="355"/>
      <c r="G41" s="352">
        <v>17.579999999999998</v>
      </c>
      <c r="H41" s="352">
        <v>90.44</v>
      </c>
      <c r="I41" s="43">
        <f t="shared" si="15"/>
        <v>391.56</v>
      </c>
      <c r="K41" s="59">
        <f t="shared" si="16"/>
        <v>0.72412912452753098</v>
      </c>
      <c r="M41" s="107" t="s">
        <v>79</v>
      </c>
      <c r="N41" s="39">
        <v>277.22000000000003</v>
      </c>
      <c r="O41" s="62">
        <v>114.34</v>
      </c>
      <c r="P41" s="39">
        <v>391.56</v>
      </c>
      <c r="Q41" s="27">
        <f t="shared" si="20"/>
        <v>277.22000000000003</v>
      </c>
      <c r="R41" s="90">
        <f t="shared" si="7"/>
        <v>1.7250000000000001</v>
      </c>
      <c r="S41" s="27">
        <f t="shared" si="21"/>
        <v>478.2</v>
      </c>
      <c r="T41" s="27">
        <f t="shared" si="22"/>
        <v>114.34</v>
      </c>
      <c r="U41" s="51">
        <f t="shared" si="23"/>
        <v>592.54</v>
      </c>
      <c r="V41" s="8"/>
      <c r="W41" s="107" t="s">
        <v>79</v>
      </c>
      <c r="X41" s="39">
        <f t="shared" si="24"/>
        <v>12.446639999999999</v>
      </c>
      <c r="Y41" s="62">
        <f t="shared" si="25"/>
        <v>5.1333600000000006</v>
      </c>
      <c r="Z41" s="39">
        <f t="shared" si="11"/>
        <v>17.579999999999998</v>
      </c>
      <c r="AA41" s="27">
        <f t="shared" si="12"/>
        <v>12.446639999999999</v>
      </c>
      <c r="AB41" s="324">
        <f t="shared" si="13"/>
        <v>1.7250000000000001</v>
      </c>
      <c r="AC41" s="27">
        <f t="shared" si="4"/>
        <v>21.47</v>
      </c>
      <c r="AD41" s="27">
        <f t="shared" si="5"/>
        <v>5.1333600000000006</v>
      </c>
      <c r="AE41" s="51">
        <f t="shared" si="14"/>
        <v>26.603359999999999</v>
      </c>
    </row>
    <row r="42" spans="1:31" ht="14.25" x14ac:dyDescent="0.2">
      <c r="B42" s="106" t="s">
        <v>80</v>
      </c>
      <c r="C42" s="112">
        <v>1.89</v>
      </c>
      <c r="D42" s="113"/>
      <c r="E42" s="352">
        <v>334.93</v>
      </c>
      <c r="F42" s="355"/>
      <c r="G42" s="352">
        <v>17.579999999999998</v>
      </c>
      <c r="H42" s="352">
        <v>90.44</v>
      </c>
      <c r="I42" s="43">
        <f t="shared" si="15"/>
        <v>442.95</v>
      </c>
      <c r="K42" s="59">
        <f t="shared" si="16"/>
        <v>0.75613500395078459</v>
      </c>
      <c r="M42" s="107" t="s">
        <v>80</v>
      </c>
      <c r="N42" s="39">
        <v>313.61</v>
      </c>
      <c r="O42" s="62">
        <v>129.34</v>
      </c>
      <c r="P42" s="39">
        <v>442.95</v>
      </c>
      <c r="Q42" s="27">
        <f t="shared" si="20"/>
        <v>313.61</v>
      </c>
      <c r="R42" s="90">
        <f t="shared" si="7"/>
        <v>1.7250000000000001</v>
      </c>
      <c r="S42" s="27">
        <f t="shared" si="21"/>
        <v>540.98</v>
      </c>
      <c r="T42" s="27">
        <f t="shared" si="22"/>
        <v>129.34</v>
      </c>
      <c r="U42" s="51">
        <f t="shared" si="23"/>
        <v>670.32</v>
      </c>
      <c r="V42" s="8"/>
      <c r="W42" s="107" t="s">
        <v>80</v>
      </c>
      <c r="X42" s="39">
        <f t="shared" si="24"/>
        <v>12.446639999999999</v>
      </c>
      <c r="Y42" s="62">
        <f t="shared" si="25"/>
        <v>5.1333600000000006</v>
      </c>
      <c r="Z42" s="39">
        <f t="shared" si="11"/>
        <v>17.579999999999998</v>
      </c>
      <c r="AA42" s="27">
        <f t="shared" si="12"/>
        <v>12.446639999999999</v>
      </c>
      <c r="AB42" s="324">
        <f t="shared" si="13"/>
        <v>1.7250000000000001</v>
      </c>
      <c r="AC42" s="27">
        <f t="shared" si="4"/>
        <v>21.47</v>
      </c>
      <c r="AD42" s="27">
        <f t="shared" si="5"/>
        <v>5.1333600000000006</v>
      </c>
      <c r="AE42" s="51">
        <f t="shared" si="14"/>
        <v>26.603359999999999</v>
      </c>
    </row>
    <row r="43" spans="1:31" ht="14.25" x14ac:dyDescent="0.2">
      <c r="B43" s="106" t="s">
        <v>81</v>
      </c>
      <c r="C43" s="112">
        <v>1.48</v>
      </c>
      <c r="D43" s="113"/>
      <c r="E43" s="352">
        <v>262.27</v>
      </c>
      <c r="F43" s="355"/>
      <c r="G43" s="352">
        <v>17.579999999999998</v>
      </c>
      <c r="H43" s="352">
        <v>90.44</v>
      </c>
      <c r="I43" s="43">
        <f t="shared" si="15"/>
        <v>370.28999999999996</v>
      </c>
      <c r="K43" s="59">
        <f t="shared" si="16"/>
        <v>0.70828269734532401</v>
      </c>
      <c r="M43" s="107" t="s">
        <v>81</v>
      </c>
      <c r="N43" s="39">
        <v>262.17</v>
      </c>
      <c r="O43" s="62">
        <v>108.12</v>
      </c>
      <c r="P43" s="39">
        <v>370.29</v>
      </c>
      <c r="Q43" s="27">
        <f t="shared" si="20"/>
        <v>262.17</v>
      </c>
      <c r="R43" s="90">
        <f t="shared" si="7"/>
        <v>1.7250000000000001</v>
      </c>
      <c r="S43" s="27">
        <f t="shared" si="21"/>
        <v>452.24</v>
      </c>
      <c r="T43" s="27">
        <f t="shared" si="22"/>
        <v>108.12</v>
      </c>
      <c r="U43" s="51">
        <f t="shared" si="23"/>
        <v>560.36</v>
      </c>
      <c r="V43" s="8"/>
      <c r="W43" s="107" t="s">
        <v>81</v>
      </c>
      <c r="X43" s="39">
        <f t="shared" si="24"/>
        <v>12.446639999999999</v>
      </c>
      <c r="Y43" s="62">
        <f t="shared" si="25"/>
        <v>5.1333600000000006</v>
      </c>
      <c r="Z43" s="39">
        <f t="shared" si="11"/>
        <v>17.579999999999998</v>
      </c>
      <c r="AA43" s="27">
        <f t="shared" si="12"/>
        <v>12.446639999999999</v>
      </c>
      <c r="AB43" s="324">
        <f t="shared" si="13"/>
        <v>1.7250000000000001</v>
      </c>
      <c r="AC43" s="27">
        <f t="shared" si="4"/>
        <v>21.47</v>
      </c>
      <c r="AD43" s="27">
        <f t="shared" si="5"/>
        <v>5.1333600000000006</v>
      </c>
      <c r="AE43" s="51">
        <f t="shared" si="14"/>
        <v>26.603359999999999</v>
      </c>
    </row>
    <row r="44" spans="1:31" ht="14.25" x14ac:dyDescent="0.2">
      <c r="B44" s="106" t="s">
        <v>82</v>
      </c>
      <c r="C44" s="112">
        <v>1.86</v>
      </c>
      <c r="D44" s="113"/>
      <c r="E44" s="352">
        <v>329.61</v>
      </c>
      <c r="F44" s="355"/>
      <c r="G44" s="352">
        <v>17.579999999999998</v>
      </c>
      <c r="H44" s="352">
        <v>90.44</v>
      </c>
      <c r="I44" s="43">
        <f t="shared" si="15"/>
        <v>437.63</v>
      </c>
      <c r="K44" s="59">
        <f t="shared" si="16"/>
        <v>0.75317048648401619</v>
      </c>
      <c r="M44" s="107" t="s">
        <v>82</v>
      </c>
      <c r="N44" s="39">
        <v>309.83999999999997</v>
      </c>
      <c r="O44" s="62">
        <v>127.79</v>
      </c>
      <c r="P44" s="39">
        <v>437.63</v>
      </c>
      <c r="Q44" s="27">
        <f t="shared" si="20"/>
        <v>309.83999999999997</v>
      </c>
      <c r="R44" s="90">
        <f t="shared" si="7"/>
        <v>1.7250000000000001</v>
      </c>
      <c r="S44" s="27">
        <f t="shared" si="21"/>
        <v>534.47</v>
      </c>
      <c r="T44" s="27">
        <f t="shared" si="22"/>
        <v>127.79</v>
      </c>
      <c r="U44" s="51">
        <f t="shared" si="23"/>
        <v>662.26</v>
      </c>
      <c r="V44" s="8"/>
      <c r="W44" s="107" t="s">
        <v>82</v>
      </c>
      <c r="X44" s="39">
        <f t="shared" si="24"/>
        <v>12.446639999999999</v>
      </c>
      <c r="Y44" s="62">
        <f t="shared" si="25"/>
        <v>5.1333600000000006</v>
      </c>
      <c r="Z44" s="39">
        <f t="shared" si="11"/>
        <v>17.579999999999998</v>
      </c>
      <c r="AA44" s="27">
        <f t="shared" si="12"/>
        <v>12.446639999999999</v>
      </c>
      <c r="AB44" s="324">
        <f t="shared" si="13"/>
        <v>1.7250000000000001</v>
      </c>
      <c r="AC44" s="27">
        <f t="shared" si="4"/>
        <v>21.47</v>
      </c>
      <c r="AD44" s="27">
        <f t="shared" si="5"/>
        <v>5.1333600000000006</v>
      </c>
      <c r="AE44" s="51">
        <f t="shared" si="14"/>
        <v>26.603359999999999</v>
      </c>
    </row>
    <row r="45" spans="1:31" ht="15" thickBot="1" x14ac:dyDescent="0.25">
      <c r="A45" s="21"/>
      <c r="B45" s="142" t="s">
        <v>83</v>
      </c>
      <c r="C45" s="140">
        <v>1.46</v>
      </c>
      <c r="D45" s="141"/>
      <c r="E45" s="353">
        <v>258.73</v>
      </c>
      <c r="F45" s="356"/>
      <c r="G45" s="353">
        <v>17.579999999999998</v>
      </c>
      <c r="H45" s="353">
        <v>90.44</v>
      </c>
      <c r="I45" s="45">
        <f t="shared" si="15"/>
        <v>366.75</v>
      </c>
      <c r="J45" s="134"/>
      <c r="K45" s="135">
        <f t="shared" si="16"/>
        <v>0.70546693933197002</v>
      </c>
      <c r="L45" s="134"/>
      <c r="M45" s="148" t="s">
        <v>83</v>
      </c>
      <c r="N45" s="52">
        <v>259.66000000000003</v>
      </c>
      <c r="O45" s="63">
        <v>107.09</v>
      </c>
      <c r="P45" s="52">
        <v>366.75</v>
      </c>
      <c r="Q45" s="28">
        <f t="shared" si="20"/>
        <v>259.66000000000003</v>
      </c>
      <c r="R45" s="91">
        <f t="shared" si="7"/>
        <v>1.7250000000000001</v>
      </c>
      <c r="S45" s="28">
        <f t="shared" si="21"/>
        <v>447.91</v>
      </c>
      <c r="T45" s="28">
        <f t="shared" si="22"/>
        <v>107.09</v>
      </c>
      <c r="U45" s="61">
        <f t="shared" si="23"/>
        <v>555</v>
      </c>
      <c r="V45" s="8"/>
      <c r="W45" s="148" t="s">
        <v>83</v>
      </c>
      <c r="X45" s="52">
        <f t="shared" si="24"/>
        <v>12.446639999999999</v>
      </c>
      <c r="Y45" s="63">
        <f t="shared" si="25"/>
        <v>5.1333600000000006</v>
      </c>
      <c r="Z45" s="52">
        <f t="shared" si="11"/>
        <v>17.579999999999998</v>
      </c>
      <c r="AA45" s="28">
        <f t="shared" si="12"/>
        <v>12.446639999999999</v>
      </c>
      <c r="AB45" s="325">
        <f t="shared" si="13"/>
        <v>1.7250000000000001</v>
      </c>
      <c r="AC45" s="28">
        <f t="shared" si="4"/>
        <v>21.47</v>
      </c>
      <c r="AD45" s="28">
        <f t="shared" si="5"/>
        <v>5.1333600000000006</v>
      </c>
      <c r="AE45" s="61">
        <f t="shared" si="14"/>
        <v>26.603359999999999</v>
      </c>
    </row>
    <row r="46" spans="1:31" ht="14.25" x14ac:dyDescent="0.2">
      <c r="A46" s="150" t="s">
        <v>97</v>
      </c>
      <c r="B46" s="137" t="s">
        <v>84</v>
      </c>
      <c r="C46" s="138">
        <v>1.96</v>
      </c>
      <c r="D46" s="139"/>
      <c r="E46" s="122">
        <v>347.33</v>
      </c>
      <c r="F46" s="354"/>
      <c r="G46" s="122">
        <v>17.579999999999998</v>
      </c>
      <c r="H46" s="122">
        <v>90.44</v>
      </c>
      <c r="I46" s="125">
        <f t="shared" si="15"/>
        <v>455.34999999999997</v>
      </c>
      <c r="K46" s="126">
        <f t="shared" si="16"/>
        <v>0.76277588668057539</v>
      </c>
      <c r="M46" s="147" t="s">
        <v>84</v>
      </c>
      <c r="N46" s="127">
        <v>322.39</v>
      </c>
      <c r="O46" s="128">
        <v>132.96</v>
      </c>
      <c r="P46" s="127">
        <v>455.35</v>
      </c>
      <c r="Q46" s="129">
        <f t="shared" si="20"/>
        <v>322.39</v>
      </c>
      <c r="R46" s="130">
        <f t="shared" si="7"/>
        <v>1.7250000000000001</v>
      </c>
      <c r="S46" s="129">
        <f t="shared" si="21"/>
        <v>556.12</v>
      </c>
      <c r="T46" s="129">
        <f t="shared" si="22"/>
        <v>132.96</v>
      </c>
      <c r="U46" s="131">
        <f t="shared" si="23"/>
        <v>689.08</v>
      </c>
      <c r="V46" s="8"/>
      <c r="W46" s="147" t="s">
        <v>84</v>
      </c>
      <c r="X46" s="127">
        <f t="shared" si="24"/>
        <v>12.446639999999999</v>
      </c>
      <c r="Y46" s="128">
        <f t="shared" si="25"/>
        <v>5.1333600000000006</v>
      </c>
      <c r="Z46" s="127">
        <f t="shared" si="11"/>
        <v>17.579999999999998</v>
      </c>
      <c r="AA46" s="129">
        <f t="shared" si="12"/>
        <v>12.446639999999999</v>
      </c>
      <c r="AB46" s="326">
        <f t="shared" si="13"/>
        <v>1.7250000000000001</v>
      </c>
      <c r="AC46" s="129">
        <f t="shared" si="4"/>
        <v>21.47</v>
      </c>
      <c r="AD46" s="129">
        <f t="shared" si="5"/>
        <v>5.1333600000000006</v>
      </c>
      <c r="AE46" s="131">
        <f t="shared" si="14"/>
        <v>26.603359999999999</v>
      </c>
    </row>
    <row r="47" spans="1:31" ht="14.25" x14ac:dyDescent="0.2">
      <c r="A47" s="150" t="s">
        <v>99</v>
      </c>
      <c r="B47" s="106" t="s">
        <v>85</v>
      </c>
      <c r="C47" s="112">
        <v>1.54</v>
      </c>
      <c r="D47" s="113"/>
      <c r="E47" s="352">
        <v>272.89999999999998</v>
      </c>
      <c r="F47" s="355"/>
      <c r="G47" s="352">
        <v>17.579999999999998</v>
      </c>
      <c r="H47" s="352">
        <v>90.44</v>
      </c>
      <c r="I47" s="43">
        <f t="shared" si="15"/>
        <v>380.91999999999996</v>
      </c>
      <c r="K47" s="59">
        <f t="shared" si="16"/>
        <v>0.71642339598865901</v>
      </c>
      <c r="M47" s="107" t="s">
        <v>85</v>
      </c>
      <c r="N47" s="39">
        <v>269.69</v>
      </c>
      <c r="O47" s="62">
        <v>111.23</v>
      </c>
      <c r="P47" s="39">
        <v>380.92</v>
      </c>
      <c r="Q47" s="27">
        <f t="shared" si="20"/>
        <v>269.69</v>
      </c>
      <c r="R47" s="90">
        <f t="shared" si="7"/>
        <v>1.7250000000000001</v>
      </c>
      <c r="S47" s="27">
        <f t="shared" si="21"/>
        <v>465.22</v>
      </c>
      <c r="T47" s="27">
        <f t="shared" si="22"/>
        <v>111.23</v>
      </c>
      <c r="U47" s="51">
        <f t="shared" si="23"/>
        <v>576.45000000000005</v>
      </c>
      <c r="V47" s="8"/>
      <c r="W47" s="107" t="s">
        <v>85</v>
      </c>
      <c r="X47" s="39">
        <f t="shared" si="24"/>
        <v>12.446639999999999</v>
      </c>
      <c r="Y47" s="62">
        <f t="shared" si="25"/>
        <v>5.1333600000000006</v>
      </c>
      <c r="Z47" s="39">
        <f t="shared" si="11"/>
        <v>17.579999999999998</v>
      </c>
      <c r="AA47" s="27">
        <f t="shared" si="12"/>
        <v>12.446639999999999</v>
      </c>
      <c r="AB47" s="324">
        <f t="shared" si="13"/>
        <v>1.7250000000000001</v>
      </c>
      <c r="AC47" s="27">
        <f t="shared" si="4"/>
        <v>21.47</v>
      </c>
      <c r="AD47" s="27">
        <f t="shared" si="5"/>
        <v>5.1333600000000006</v>
      </c>
      <c r="AE47" s="51">
        <f t="shared" si="14"/>
        <v>26.603359999999999</v>
      </c>
    </row>
    <row r="48" spans="1:31" ht="14.25" x14ac:dyDescent="0.2">
      <c r="B48" s="106" t="s">
        <v>86</v>
      </c>
      <c r="C48" s="112">
        <v>1.86</v>
      </c>
      <c r="D48" s="113"/>
      <c r="E48" s="352">
        <v>329.61</v>
      </c>
      <c r="F48" s="355"/>
      <c r="G48" s="352">
        <v>17.579999999999998</v>
      </c>
      <c r="H48" s="352">
        <v>90.44</v>
      </c>
      <c r="I48" s="43">
        <f t="shared" si="15"/>
        <v>437.63</v>
      </c>
      <c r="K48" s="59">
        <f t="shared" si="16"/>
        <v>0.75317048648401619</v>
      </c>
      <c r="M48" s="107" t="s">
        <v>86</v>
      </c>
      <c r="N48" s="39">
        <v>309.83999999999997</v>
      </c>
      <c r="O48" s="62">
        <v>127.79</v>
      </c>
      <c r="P48" s="39">
        <v>437.63</v>
      </c>
      <c r="Q48" s="27">
        <f t="shared" si="20"/>
        <v>309.83999999999997</v>
      </c>
      <c r="R48" s="90">
        <f t="shared" si="7"/>
        <v>1.7250000000000001</v>
      </c>
      <c r="S48" s="27">
        <f t="shared" si="21"/>
        <v>534.47</v>
      </c>
      <c r="T48" s="27">
        <f t="shared" si="22"/>
        <v>127.79</v>
      </c>
      <c r="U48" s="51">
        <f t="shared" si="23"/>
        <v>662.26</v>
      </c>
      <c r="V48" s="8"/>
      <c r="W48" s="107" t="s">
        <v>86</v>
      </c>
      <c r="X48" s="39">
        <f t="shared" si="24"/>
        <v>12.446639999999999</v>
      </c>
      <c r="Y48" s="62">
        <f t="shared" si="25"/>
        <v>5.1333600000000006</v>
      </c>
      <c r="Z48" s="39">
        <f t="shared" si="11"/>
        <v>17.579999999999998</v>
      </c>
      <c r="AA48" s="27">
        <f t="shared" si="12"/>
        <v>12.446639999999999</v>
      </c>
      <c r="AB48" s="324">
        <f t="shared" si="13"/>
        <v>1.7250000000000001</v>
      </c>
      <c r="AC48" s="27">
        <f t="shared" si="4"/>
        <v>21.47</v>
      </c>
      <c r="AD48" s="27">
        <f t="shared" si="5"/>
        <v>5.1333600000000006</v>
      </c>
      <c r="AE48" s="51">
        <f t="shared" si="14"/>
        <v>26.603359999999999</v>
      </c>
    </row>
    <row r="49" spans="1:31" ht="14.25" x14ac:dyDescent="0.2">
      <c r="B49" s="106" t="s">
        <v>87</v>
      </c>
      <c r="C49" s="112">
        <v>1.46</v>
      </c>
      <c r="D49" s="113"/>
      <c r="E49" s="352">
        <v>258.73</v>
      </c>
      <c r="F49" s="355"/>
      <c r="G49" s="352">
        <v>17.579999999999998</v>
      </c>
      <c r="H49" s="352">
        <v>90.44</v>
      </c>
      <c r="I49" s="43">
        <f t="shared" si="15"/>
        <v>366.75</v>
      </c>
      <c r="K49" s="59">
        <f t="shared" si="16"/>
        <v>0.70546693933197002</v>
      </c>
      <c r="M49" s="107" t="s">
        <v>87</v>
      </c>
      <c r="N49" s="39">
        <v>259.66000000000003</v>
      </c>
      <c r="O49" s="62">
        <v>107.09</v>
      </c>
      <c r="P49" s="39">
        <v>366.75</v>
      </c>
      <c r="Q49" s="27">
        <f t="shared" si="20"/>
        <v>259.66000000000003</v>
      </c>
      <c r="R49" s="90">
        <f t="shared" si="7"/>
        <v>1.7250000000000001</v>
      </c>
      <c r="S49" s="27">
        <f t="shared" si="21"/>
        <v>447.91</v>
      </c>
      <c r="T49" s="27">
        <f t="shared" si="22"/>
        <v>107.09</v>
      </c>
      <c r="U49" s="51">
        <f t="shared" si="23"/>
        <v>555</v>
      </c>
      <c r="V49" s="8"/>
      <c r="W49" s="107" t="s">
        <v>87</v>
      </c>
      <c r="X49" s="39">
        <f t="shared" si="24"/>
        <v>12.446639999999999</v>
      </c>
      <c r="Y49" s="62">
        <f t="shared" si="25"/>
        <v>5.1333600000000006</v>
      </c>
      <c r="Z49" s="39">
        <f t="shared" si="11"/>
        <v>17.579999999999998</v>
      </c>
      <c r="AA49" s="27">
        <f t="shared" si="12"/>
        <v>12.446639999999999</v>
      </c>
      <c r="AB49" s="324">
        <f t="shared" si="13"/>
        <v>1.7250000000000001</v>
      </c>
      <c r="AC49" s="27">
        <f t="shared" si="4"/>
        <v>21.47</v>
      </c>
      <c r="AD49" s="27">
        <f t="shared" si="5"/>
        <v>5.1333600000000006</v>
      </c>
      <c r="AE49" s="51">
        <f t="shared" si="14"/>
        <v>26.603359999999999</v>
      </c>
    </row>
    <row r="50" spans="1:31" ht="14.25" x14ac:dyDescent="0.2">
      <c r="B50" s="106" t="s">
        <v>89</v>
      </c>
      <c r="C50" s="112">
        <v>1.56</v>
      </c>
      <c r="D50" s="113"/>
      <c r="E50" s="352">
        <v>276.45</v>
      </c>
      <c r="F50" s="355"/>
      <c r="G50" s="352">
        <v>17.579999999999998</v>
      </c>
      <c r="H50" s="352">
        <v>90.44</v>
      </c>
      <c r="I50" s="43">
        <f t="shared" si="15"/>
        <v>384.46999999999997</v>
      </c>
      <c r="K50" s="59">
        <f t="shared" si="16"/>
        <v>0.71904179779956823</v>
      </c>
      <c r="M50" s="107" t="s">
        <v>89</v>
      </c>
      <c r="N50" s="39">
        <v>272.2</v>
      </c>
      <c r="O50" s="62">
        <v>112.27</v>
      </c>
      <c r="P50" s="39">
        <v>384.47</v>
      </c>
      <c r="Q50" s="27">
        <f t="shared" si="20"/>
        <v>272.2</v>
      </c>
      <c r="R50" s="90">
        <f t="shared" si="7"/>
        <v>1.7250000000000001</v>
      </c>
      <c r="S50" s="27">
        <f t="shared" si="21"/>
        <v>469.55</v>
      </c>
      <c r="T50" s="27">
        <f t="shared" si="22"/>
        <v>112.27</v>
      </c>
      <c r="U50" s="51">
        <f t="shared" si="23"/>
        <v>581.82000000000005</v>
      </c>
      <c r="V50" s="8"/>
      <c r="W50" s="107" t="s">
        <v>89</v>
      </c>
      <c r="X50" s="39">
        <f t="shared" si="24"/>
        <v>12.446639999999999</v>
      </c>
      <c r="Y50" s="62">
        <f t="shared" si="25"/>
        <v>5.1333600000000006</v>
      </c>
      <c r="Z50" s="39">
        <f t="shared" si="11"/>
        <v>17.579999999999998</v>
      </c>
      <c r="AA50" s="27">
        <f t="shared" si="12"/>
        <v>12.446639999999999</v>
      </c>
      <c r="AB50" s="324">
        <f t="shared" si="13"/>
        <v>1.7250000000000001</v>
      </c>
      <c r="AC50" s="27">
        <f t="shared" si="4"/>
        <v>21.47</v>
      </c>
      <c r="AD50" s="27">
        <f t="shared" si="5"/>
        <v>5.1333600000000006</v>
      </c>
      <c r="AE50" s="51">
        <f t="shared" si="14"/>
        <v>26.603359999999999</v>
      </c>
    </row>
    <row r="51" spans="1:31" ht="14.25" x14ac:dyDescent="0.2">
      <c r="B51" s="106" t="s">
        <v>88</v>
      </c>
      <c r="C51" s="112">
        <v>1.22</v>
      </c>
      <c r="D51" s="113"/>
      <c r="E51" s="352">
        <v>216.2</v>
      </c>
      <c r="F51" s="355"/>
      <c r="G51" s="352">
        <v>17.579999999999998</v>
      </c>
      <c r="H51" s="352">
        <v>90.44</v>
      </c>
      <c r="I51" s="43">
        <f t="shared" si="15"/>
        <v>324.21999999999997</v>
      </c>
      <c r="K51" s="59">
        <f t="shared" si="16"/>
        <v>0.66683116402442788</v>
      </c>
      <c r="M51" s="107" t="s">
        <v>88</v>
      </c>
      <c r="N51" s="39">
        <v>229.55</v>
      </c>
      <c r="O51" s="62">
        <v>94.67</v>
      </c>
      <c r="P51" s="39">
        <v>324.22000000000003</v>
      </c>
      <c r="Q51" s="27">
        <f t="shared" si="20"/>
        <v>229.55</v>
      </c>
      <c r="R51" s="90">
        <f t="shared" si="7"/>
        <v>1.7250000000000001</v>
      </c>
      <c r="S51" s="27">
        <f t="shared" si="21"/>
        <v>395.97</v>
      </c>
      <c r="T51" s="27">
        <f t="shared" si="22"/>
        <v>94.67</v>
      </c>
      <c r="U51" s="51">
        <f t="shared" si="23"/>
        <v>490.64000000000004</v>
      </c>
      <c r="V51" s="8"/>
      <c r="W51" s="107" t="s">
        <v>88</v>
      </c>
      <c r="X51" s="39">
        <f t="shared" si="24"/>
        <v>12.446639999999999</v>
      </c>
      <c r="Y51" s="62">
        <f t="shared" si="25"/>
        <v>5.1333600000000006</v>
      </c>
      <c r="Z51" s="39">
        <f t="shared" si="11"/>
        <v>17.579999999999998</v>
      </c>
      <c r="AA51" s="27">
        <f t="shared" si="12"/>
        <v>12.446639999999999</v>
      </c>
      <c r="AB51" s="324">
        <f t="shared" si="13"/>
        <v>1.7250000000000001</v>
      </c>
      <c r="AC51" s="27">
        <f t="shared" si="4"/>
        <v>21.47</v>
      </c>
      <c r="AD51" s="27">
        <f t="shared" si="5"/>
        <v>5.1333600000000006</v>
      </c>
      <c r="AE51" s="51">
        <f t="shared" si="14"/>
        <v>26.603359999999999</v>
      </c>
    </row>
    <row r="52" spans="1:31" ht="14.25" x14ac:dyDescent="0.2">
      <c r="B52" s="106" t="s">
        <v>90</v>
      </c>
      <c r="C52" s="112">
        <v>1.45</v>
      </c>
      <c r="D52" s="113"/>
      <c r="E52" s="352">
        <v>256.95</v>
      </c>
      <c r="F52" s="355"/>
      <c r="G52" s="352">
        <v>17.579999999999998</v>
      </c>
      <c r="H52" s="352">
        <v>90.44</v>
      </c>
      <c r="I52" s="43">
        <f t="shared" si="15"/>
        <v>364.96999999999997</v>
      </c>
      <c r="K52" s="59">
        <f t="shared" si="16"/>
        <v>0.70403046825766502</v>
      </c>
      <c r="M52" s="107" t="s">
        <v>90</v>
      </c>
      <c r="N52" s="39">
        <v>258.39999999999998</v>
      </c>
      <c r="O52" s="62">
        <v>106.57</v>
      </c>
      <c r="P52" s="39">
        <v>364.97</v>
      </c>
      <c r="Q52" s="27">
        <f t="shared" si="20"/>
        <v>258.39999999999998</v>
      </c>
      <c r="R52" s="90">
        <f t="shared" si="7"/>
        <v>1.7250000000000001</v>
      </c>
      <c r="S52" s="27">
        <f t="shared" si="21"/>
        <v>445.74</v>
      </c>
      <c r="T52" s="27">
        <f t="shared" si="22"/>
        <v>106.57</v>
      </c>
      <c r="U52" s="51">
        <f t="shared" si="23"/>
        <v>552.30999999999995</v>
      </c>
      <c r="V52" s="8"/>
      <c r="W52" s="107" t="s">
        <v>90</v>
      </c>
      <c r="X52" s="39">
        <f t="shared" si="24"/>
        <v>12.446639999999999</v>
      </c>
      <c r="Y52" s="62">
        <f t="shared" si="25"/>
        <v>5.1333600000000006</v>
      </c>
      <c r="Z52" s="39">
        <f t="shared" si="11"/>
        <v>17.579999999999998</v>
      </c>
      <c r="AA52" s="27">
        <f t="shared" si="12"/>
        <v>12.446639999999999</v>
      </c>
      <c r="AB52" s="324">
        <f t="shared" si="13"/>
        <v>1.7250000000000001</v>
      </c>
      <c r="AC52" s="27">
        <f t="shared" si="4"/>
        <v>21.47</v>
      </c>
      <c r="AD52" s="27">
        <f t="shared" si="5"/>
        <v>5.1333600000000006</v>
      </c>
      <c r="AE52" s="51">
        <f t="shared" si="14"/>
        <v>26.603359999999999</v>
      </c>
    </row>
    <row r="53" spans="1:31" ht="15" thickBot="1" x14ac:dyDescent="0.25">
      <c r="A53" s="21"/>
      <c r="B53" s="142" t="s">
        <v>91</v>
      </c>
      <c r="C53" s="140">
        <v>1.1399999999999999</v>
      </c>
      <c r="D53" s="141"/>
      <c r="E53" s="353">
        <v>202.02</v>
      </c>
      <c r="F53" s="356"/>
      <c r="G53" s="353">
        <v>17.579999999999998</v>
      </c>
      <c r="H53" s="353">
        <v>90.44</v>
      </c>
      <c r="I53" s="45">
        <f t="shared" si="15"/>
        <v>310.04000000000002</v>
      </c>
      <c r="J53" s="134"/>
      <c r="K53" s="135">
        <f t="shared" si="16"/>
        <v>0.65159334279447811</v>
      </c>
      <c r="L53" s="134"/>
      <c r="M53" s="148" t="s">
        <v>91</v>
      </c>
      <c r="N53" s="52">
        <v>219.51</v>
      </c>
      <c r="O53" s="63">
        <v>90.53</v>
      </c>
      <c r="P53" s="52">
        <v>310.04000000000002</v>
      </c>
      <c r="Q53" s="28">
        <f t="shared" si="20"/>
        <v>219.51</v>
      </c>
      <c r="R53" s="91">
        <f t="shared" si="7"/>
        <v>1.7250000000000001</v>
      </c>
      <c r="S53" s="28">
        <f t="shared" si="21"/>
        <v>378.65</v>
      </c>
      <c r="T53" s="28">
        <f t="shared" si="22"/>
        <v>90.53</v>
      </c>
      <c r="U53" s="61">
        <f t="shared" si="23"/>
        <v>469.17999999999995</v>
      </c>
      <c r="V53" s="8"/>
      <c r="W53" s="148" t="s">
        <v>91</v>
      </c>
      <c r="X53" s="52">
        <f t="shared" si="24"/>
        <v>12.446639999999999</v>
      </c>
      <c r="Y53" s="63">
        <f t="shared" si="25"/>
        <v>5.1333600000000006</v>
      </c>
      <c r="Z53" s="52">
        <f t="shared" si="11"/>
        <v>17.579999999999998</v>
      </c>
      <c r="AA53" s="28">
        <f t="shared" si="12"/>
        <v>12.446639999999999</v>
      </c>
      <c r="AB53" s="325">
        <f t="shared" si="13"/>
        <v>1.7250000000000001</v>
      </c>
      <c r="AC53" s="28">
        <f t="shared" si="4"/>
        <v>21.47</v>
      </c>
      <c r="AD53" s="28">
        <f t="shared" si="5"/>
        <v>5.1333600000000006</v>
      </c>
      <c r="AE53" s="61">
        <f t="shared" si="14"/>
        <v>26.603359999999999</v>
      </c>
    </row>
    <row r="54" spans="1:31" ht="14.25" x14ac:dyDescent="0.2">
      <c r="A54" s="150" t="s">
        <v>100</v>
      </c>
      <c r="B54" s="137" t="s">
        <v>92</v>
      </c>
      <c r="C54" s="138">
        <v>1.68</v>
      </c>
      <c r="D54" s="139"/>
      <c r="E54" s="122">
        <v>297.70999999999998</v>
      </c>
      <c r="F54" s="354"/>
      <c r="G54" s="122">
        <v>17.579999999999998</v>
      </c>
      <c r="H54" s="122">
        <v>90.44</v>
      </c>
      <c r="I54" s="125">
        <f t="shared" si="15"/>
        <v>405.72999999999996</v>
      </c>
      <c r="K54" s="126">
        <f t="shared" si="16"/>
        <v>0.73376383309097182</v>
      </c>
      <c r="M54" s="147" t="s">
        <v>92</v>
      </c>
      <c r="N54" s="127">
        <v>287.26</v>
      </c>
      <c r="O54" s="128">
        <v>118.47</v>
      </c>
      <c r="P54" s="127">
        <v>405.73</v>
      </c>
      <c r="Q54" s="129">
        <f t="shared" si="20"/>
        <v>287.26</v>
      </c>
      <c r="R54" s="130">
        <f t="shared" si="7"/>
        <v>1.7250000000000001</v>
      </c>
      <c r="S54" s="129">
        <f t="shared" si="21"/>
        <v>495.52</v>
      </c>
      <c r="T54" s="129">
        <f t="shared" si="22"/>
        <v>118.47</v>
      </c>
      <c r="U54" s="131">
        <f t="shared" si="23"/>
        <v>613.99</v>
      </c>
      <c r="V54" s="8"/>
      <c r="W54" s="147" t="s">
        <v>92</v>
      </c>
      <c r="X54" s="127">
        <f t="shared" si="24"/>
        <v>12.446639999999999</v>
      </c>
      <c r="Y54" s="128">
        <f t="shared" si="25"/>
        <v>5.1333600000000006</v>
      </c>
      <c r="Z54" s="127">
        <f t="shared" si="11"/>
        <v>17.579999999999998</v>
      </c>
      <c r="AA54" s="129">
        <f t="shared" si="12"/>
        <v>12.446639999999999</v>
      </c>
      <c r="AB54" s="326">
        <f t="shared" si="13"/>
        <v>1.7250000000000001</v>
      </c>
      <c r="AC54" s="129">
        <f t="shared" si="4"/>
        <v>21.47</v>
      </c>
      <c r="AD54" s="129">
        <f t="shared" si="5"/>
        <v>5.1333600000000006</v>
      </c>
      <c r="AE54" s="131">
        <f t="shared" si="14"/>
        <v>26.603359999999999</v>
      </c>
    </row>
    <row r="55" spans="1:31" ht="14.25" x14ac:dyDescent="0.2">
      <c r="A55" s="150" t="s">
        <v>101</v>
      </c>
      <c r="B55" s="106" t="s">
        <v>93</v>
      </c>
      <c r="C55" s="112">
        <v>1.5</v>
      </c>
      <c r="D55" s="113"/>
      <c r="E55" s="352">
        <v>265.82</v>
      </c>
      <c r="F55" s="355"/>
      <c r="G55" s="352">
        <v>17.579999999999998</v>
      </c>
      <c r="H55" s="352">
        <v>90.44</v>
      </c>
      <c r="I55" s="43">
        <f t="shared" si="15"/>
        <v>373.84</v>
      </c>
      <c r="K55" s="59">
        <f t="shared" si="16"/>
        <v>0.71105285683714958</v>
      </c>
      <c r="M55" s="107" t="s">
        <v>93</v>
      </c>
      <c r="N55" s="39">
        <v>264.68</v>
      </c>
      <c r="O55" s="62">
        <v>109.16</v>
      </c>
      <c r="P55" s="39">
        <v>373.84</v>
      </c>
      <c r="Q55" s="27">
        <f t="shared" si="20"/>
        <v>264.68</v>
      </c>
      <c r="R55" s="90">
        <f t="shared" si="7"/>
        <v>1.7250000000000001</v>
      </c>
      <c r="S55" s="27">
        <f t="shared" si="21"/>
        <v>456.57</v>
      </c>
      <c r="T55" s="27">
        <f t="shared" si="22"/>
        <v>109.16</v>
      </c>
      <c r="U55" s="51">
        <f t="shared" si="23"/>
        <v>565.73</v>
      </c>
      <c r="V55" s="8"/>
      <c r="W55" s="107" t="s">
        <v>93</v>
      </c>
      <c r="X55" s="39">
        <f t="shared" si="24"/>
        <v>12.446639999999999</v>
      </c>
      <c r="Y55" s="62">
        <f t="shared" si="25"/>
        <v>5.1333600000000006</v>
      </c>
      <c r="Z55" s="39">
        <f t="shared" si="11"/>
        <v>17.579999999999998</v>
      </c>
      <c r="AA55" s="27">
        <f t="shared" si="12"/>
        <v>12.446639999999999</v>
      </c>
      <c r="AB55" s="324">
        <f t="shared" si="13"/>
        <v>1.7250000000000001</v>
      </c>
      <c r="AC55" s="27">
        <f t="shared" si="4"/>
        <v>21.47</v>
      </c>
      <c r="AD55" s="27">
        <f t="shared" si="5"/>
        <v>5.1333600000000006</v>
      </c>
      <c r="AE55" s="51">
        <f t="shared" si="14"/>
        <v>26.603359999999999</v>
      </c>
    </row>
    <row r="56" spans="1:31" ht="14.25" x14ac:dyDescent="0.2">
      <c r="B56" s="106" t="s">
        <v>94</v>
      </c>
      <c r="C56" s="112">
        <v>1.56</v>
      </c>
      <c r="D56" s="113"/>
      <c r="E56" s="352">
        <v>276.45</v>
      </c>
      <c r="F56" s="355"/>
      <c r="G56" s="352">
        <v>17.579999999999998</v>
      </c>
      <c r="H56" s="352">
        <v>90.44</v>
      </c>
      <c r="I56" s="43">
        <f t="shared" si="15"/>
        <v>384.46999999999997</v>
      </c>
      <c r="K56" s="59">
        <f t="shared" si="16"/>
        <v>0.71904179779956823</v>
      </c>
      <c r="M56" s="107" t="s">
        <v>94</v>
      </c>
      <c r="N56" s="39">
        <v>272.2</v>
      </c>
      <c r="O56" s="62">
        <v>112.27</v>
      </c>
      <c r="P56" s="39">
        <v>384.47</v>
      </c>
      <c r="Q56" s="27">
        <f t="shared" si="20"/>
        <v>272.2</v>
      </c>
      <c r="R56" s="90">
        <f t="shared" si="7"/>
        <v>1.7250000000000001</v>
      </c>
      <c r="S56" s="27">
        <f t="shared" si="21"/>
        <v>469.55</v>
      </c>
      <c r="T56" s="27">
        <f t="shared" si="22"/>
        <v>112.27</v>
      </c>
      <c r="U56" s="51">
        <f t="shared" si="23"/>
        <v>581.82000000000005</v>
      </c>
      <c r="V56" s="8"/>
      <c r="W56" s="107" t="s">
        <v>94</v>
      </c>
      <c r="X56" s="39">
        <f t="shared" si="24"/>
        <v>12.446639999999999</v>
      </c>
      <c r="Y56" s="62">
        <f t="shared" si="25"/>
        <v>5.1333600000000006</v>
      </c>
      <c r="Z56" s="39">
        <f t="shared" si="11"/>
        <v>17.579999999999998</v>
      </c>
      <c r="AA56" s="27">
        <f t="shared" si="12"/>
        <v>12.446639999999999</v>
      </c>
      <c r="AB56" s="324">
        <f t="shared" si="13"/>
        <v>1.7250000000000001</v>
      </c>
      <c r="AC56" s="27">
        <f t="shared" si="4"/>
        <v>21.47</v>
      </c>
      <c r="AD56" s="27">
        <f t="shared" si="5"/>
        <v>5.1333600000000006</v>
      </c>
      <c r="AE56" s="51">
        <f t="shared" si="14"/>
        <v>26.603359999999999</v>
      </c>
    </row>
    <row r="57" spans="1:31" ht="14.25" x14ac:dyDescent="0.2">
      <c r="B57" s="106" t="s">
        <v>95</v>
      </c>
      <c r="C57" s="112">
        <v>1.38</v>
      </c>
      <c r="D57" s="113"/>
      <c r="E57" s="352">
        <v>244.55</v>
      </c>
      <c r="F57" s="355"/>
      <c r="G57" s="352">
        <v>17.579999999999998</v>
      </c>
      <c r="H57" s="352">
        <v>90.44</v>
      </c>
      <c r="I57" s="43">
        <f t="shared" si="15"/>
        <v>352.57</v>
      </c>
      <c r="K57" s="59">
        <f t="shared" si="16"/>
        <v>0.69362112488300198</v>
      </c>
      <c r="M57" s="107" t="s">
        <v>95</v>
      </c>
      <c r="N57" s="39">
        <v>249.62</v>
      </c>
      <c r="O57" s="62">
        <v>102.95</v>
      </c>
      <c r="P57" s="39">
        <v>352.57</v>
      </c>
      <c r="Q57" s="27">
        <f t="shared" si="20"/>
        <v>249.62</v>
      </c>
      <c r="R57" s="90">
        <f t="shared" si="7"/>
        <v>1.7250000000000001</v>
      </c>
      <c r="S57" s="27">
        <f t="shared" si="21"/>
        <v>430.59</v>
      </c>
      <c r="T57" s="27">
        <f t="shared" si="22"/>
        <v>102.95</v>
      </c>
      <c r="U57" s="51">
        <f t="shared" si="23"/>
        <v>533.54</v>
      </c>
      <c r="V57" s="8"/>
      <c r="W57" s="107" t="s">
        <v>95</v>
      </c>
      <c r="X57" s="39">
        <f t="shared" si="24"/>
        <v>12.446639999999999</v>
      </c>
      <c r="Y57" s="62">
        <f t="shared" si="25"/>
        <v>5.1333600000000006</v>
      </c>
      <c r="Z57" s="39">
        <f t="shared" si="11"/>
        <v>17.579999999999998</v>
      </c>
      <c r="AA57" s="27">
        <f t="shared" si="12"/>
        <v>12.446639999999999</v>
      </c>
      <c r="AB57" s="324">
        <f t="shared" si="13"/>
        <v>1.7250000000000001</v>
      </c>
      <c r="AC57" s="27">
        <f t="shared" si="4"/>
        <v>21.47</v>
      </c>
      <c r="AD57" s="27">
        <f t="shared" si="5"/>
        <v>5.1333600000000006</v>
      </c>
      <c r="AE57" s="51">
        <f t="shared" si="14"/>
        <v>26.603359999999999</v>
      </c>
    </row>
    <row r="58" spans="1:31" ht="14.25" x14ac:dyDescent="0.2">
      <c r="B58" s="104" t="s">
        <v>24</v>
      </c>
      <c r="C58" s="112">
        <v>1.29</v>
      </c>
      <c r="D58" s="113"/>
      <c r="E58" s="352">
        <v>228.6</v>
      </c>
      <c r="F58" s="357"/>
      <c r="G58" s="113">
        <v>17.579999999999998</v>
      </c>
      <c r="H58" s="352">
        <v>90.44</v>
      </c>
      <c r="I58" s="43">
        <f t="shared" si="15"/>
        <v>336.62</v>
      </c>
      <c r="K58" s="59">
        <f t="shared" ref="K58:K77" si="26">+E58/I58</f>
        <v>0.67910403422256549</v>
      </c>
      <c r="M58" s="104" t="s">
        <v>24</v>
      </c>
      <c r="N58" s="349">
        <v>238.33</v>
      </c>
      <c r="O58" s="349">
        <v>98.29</v>
      </c>
      <c r="P58" s="62">
        <v>336.62</v>
      </c>
      <c r="Q58" s="113">
        <f t="shared" ref="Q58:Q77" si="27">+N58</f>
        <v>238.33</v>
      </c>
      <c r="R58" s="351">
        <f t="shared" si="7"/>
        <v>1.7250000000000001</v>
      </c>
      <c r="S58" s="366">
        <f t="shared" ref="S58:S77" si="28">ROUND(+Q58*R58,2)</f>
        <v>411.12</v>
      </c>
      <c r="T58" s="113">
        <f t="shared" ref="T58:T77" si="29">+O58</f>
        <v>98.29</v>
      </c>
      <c r="U58" s="367">
        <f t="shared" ref="U58:U77" si="30">+S58+T58</f>
        <v>509.41</v>
      </c>
      <c r="V58" s="8"/>
      <c r="W58" s="104" t="s">
        <v>24</v>
      </c>
      <c r="X58" s="39">
        <f t="shared" si="24"/>
        <v>12.446639999999999</v>
      </c>
      <c r="Y58" s="62">
        <f t="shared" si="25"/>
        <v>5.1333600000000006</v>
      </c>
      <c r="Z58" s="39">
        <f t="shared" si="11"/>
        <v>17.579999999999998</v>
      </c>
      <c r="AA58" s="27">
        <f t="shared" si="12"/>
        <v>12.446639999999999</v>
      </c>
      <c r="AB58" s="324">
        <f t="shared" si="13"/>
        <v>1.7250000000000001</v>
      </c>
      <c r="AC58" s="27">
        <f t="shared" si="4"/>
        <v>21.47</v>
      </c>
      <c r="AD58" s="27">
        <f t="shared" si="5"/>
        <v>5.1333600000000006</v>
      </c>
      <c r="AE58" s="51">
        <f t="shared" si="14"/>
        <v>26.603359999999999</v>
      </c>
    </row>
    <row r="59" spans="1:31" ht="14.25" x14ac:dyDescent="0.2">
      <c r="B59" s="104" t="s">
        <v>25</v>
      </c>
      <c r="C59" s="112">
        <v>1.1499999999999999</v>
      </c>
      <c r="D59" s="113"/>
      <c r="E59" s="352">
        <v>203.79</v>
      </c>
      <c r="F59" s="357"/>
      <c r="G59" s="113">
        <v>17.579999999999998</v>
      </c>
      <c r="H59" s="352">
        <v>90.44</v>
      </c>
      <c r="I59" s="43">
        <f t="shared" si="15"/>
        <v>311.81</v>
      </c>
      <c r="K59" s="59">
        <f t="shared" si="26"/>
        <v>0.65357108495558192</v>
      </c>
      <c r="M59" s="104" t="s">
        <v>25</v>
      </c>
      <c r="N59" s="39">
        <v>220.76</v>
      </c>
      <c r="O59" s="62">
        <v>91.05</v>
      </c>
      <c r="P59" s="39">
        <v>311.81</v>
      </c>
      <c r="Q59" s="27">
        <f t="shared" si="27"/>
        <v>220.76</v>
      </c>
      <c r="R59" s="90">
        <f t="shared" si="7"/>
        <v>1.7250000000000001</v>
      </c>
      <c r="S59" s="27">
        <f t="shared" si="28"/>
        <v>380.81</v>
      </c>
      <c r="T59" s="27">
        <f t="shared" si="29"/>
        <v>91.05</v>
      </c>
      <c r="U59" s="51">
        <f t="shared" si="30"/>
        <v>471.86</v>
      </c>
      <c r="V59" s="8"/>
      <c r="W59" s="104" t="s">
        <v>25</v>
      </c>
      <c r="X59" s="39">
        <f t="shared" si="24"/>
        <v>12.446639999999999</v>
      </c>
      <c r="Y59" s="62">
        <f t="shared" si="25"/>
        <v>5.1333600000000006</v>
      </c>
      <c r="Z59" s="39">
        <f t="shared" si="11"/>
        <v>17.579999999999998</v>
      </c>
      <c r="AA59" s="27">
        <f t="shared" si="12"/>
        <v>12.446639999999999</v>
      </c>
      <c r="AB59" s="324">
        <f t="shared" si="13"/>
        <v>1.7250000000000001</v>
      </c>
      <c r="AC59" s="27">
        <f t="shared" si="4"/>
        <v>21.47</v>
      </c>
      <c r="AD59" s="27">
        <f t="shared" si="5"/>
        <v>5.1333600000000006</v>
      </c>
      <c r="AE59" s="51">
        <f t="shared" si="14"/>
        <v>26.603359999999999</v>
      </c>
    </row>
    <row r="60" spans="1:31" ht="14.25" x14ac:dyDescent="0.2">
      <c r="B60" s="104" t="s">
        <v>26</v>
      </c>
      <c r="C60" s="112">
        <v>1.1499999999999999</v>
      </c>
      <c r="D60" s="113"/>
      <c r="E60" s="352">
        <v>203.79</v>
      </c>
      <c r="F60" s="357"/>
      <c r="G60" s="113">
        <v>17.579999999999998</v>
      </c>
      <c r="H60" s="352">
        <v>90.44</v>
      </c>
      <c r="I60" s="43">
        <f t="shared" si="15"/>
        <v>311.81</v>
      </c>
      <c r="K60" s="59">
        <f t="shared" si="26"/>
        <v>0.65357108495558192</v>
      </c>
      <c r="M60" s="104" t="s">
        <v>26</v>
      </c>
      <c r="N60" s="39">
        <v>220.76</v>
      </c>
      <c r="O60" s="62">
        <v>91.05</v>
      </c>
      <c r="P60" s="39">
        <v>311.81</v>
      </c>
      <c r="Q60" s="27">
        <f t="shared" si="27"/>
        <v>220.76</v>
      </c>
      <c r="R60" s="90">
        <f t="shared" si="7"/>
        <v>1.7250000000000001</v>
      </c>
      <c r="S60" s="27">
        <f t="shared" si="28"/>
        <v>380.81</v>
      </c>
      <c r="T60" s="27">
        <f t="shared" si="29"/>
        <v>91.05</v>
      </c>
      <c r="U60" s="51">
        <f t="shared" si="30"/>
        <v>471.86</v>
      </c>
      <c r="V60" s="8"/>
      <c r="W60" s="104" t="s">
        <v>26</v>
      </c>
      <c r="X60" s="39">
        <f t="shared" si="24"/>
        <v>12.446639999999999</v>
      </c>
      <c r="Y60" s="62">
        <f t="shared" si="25"/>
        <v>5.1333600000000006</v>
      </c>
      <c r="Z60" s="39">
        <f t="shared" si="11"/>
        <v>17.579999999999998</v>
      </c>
      <c r="AA60" s="27">
        <f t="shared" si="12"/>
        <v>12.446639999999999</v>
      </c>
      <c r="AB60" s="324">
        <f t="shared" si="13"/>
        <v>1.7250000000000001</v>
      </c>
      <c r="AC60" s="27">
        <f t="shared" si="4"/>
        <v>21.47</v>
      </c>
      <c r="AD60" s="27">
        <f t="shared" si="5"/>
        <v>5.1333600000000006</v>
      </c>
      <c r="AE60" s="51">
        <f t="shared" si="14"/>
        <v>26.603359999999999</v>
      </c>
    </row>
    <row r="61" spans="1:31" ht="14.25" x14ac:dyDescent="0.2">
      <c r="B61" s="104" t="s">
        <v>27</v>
      </c>
      <c r="C61" s="112">
        <v>1.02</v>
      </c>
      <c r="D61" s="113"/>
      <c r="E61" s="352">
        <v>180.75</v>
      </c>
      <c r="F61" s="357"/>
      <c r="G61" s="113">
        <v>17.579999999999998</v>
      </c>
      <c r="H61" s="352">
        <v>90.44</v>
      </c>
      <c r="I61" s="43">
        <f t="shared" si="15"/>
        <v>288.77</v>
      </c>
      <c r="K61" s="59">
        <f t="shared" si="26"/>
        <v>0.6259306714686429</v>
      </c>
      <c r="M61" s="104" t="s">
        <v>27</v>
      </c>
      <c r="N61" s="39">
        <v>204.45</v>
      </c>
      <c r="O61" s="62">
        <v>84.32</v>
      </c>
      <c r="P61" s="39">
        <v>288.77</v>
      </c>
      <c r="Q61" s="27">
        <f t="shared" si="27"/>
        <v>204.45</v>
      </c>
      <c r="R61" s="90">
        <f t="shared" si="7"/>
        <v>1.7250000000000001</v>
      </c>
      <c r="S61" s="27">
        <f t="shared" si="28"/>
        <v>352.68</v>
      </c>
      <c r="T61" s="27">
        <f t="shared" si="29"/>
        <v>84.32</v>
      </c>
      <c r="U61" s="51">
        <f t="shared" si="30"/>
        <v>437</v>
      </c>
      <c r="V61" s="8"/>
      <c r="W61" s="104" t="s">
        <v>27</v>
      </c>
      <c r="X61" s="39">
        <f t="shared" si="24"/>
        <v>12.446639999999999</v>
      </c>
      <c r="Y61" s="62">
        <f t="shared" si="25"/>
        <v>5.1333600000000006</v>
      </c>
      <c r="Z61" s="39">
        <f t="shared" si="11"/>
        <v>17.579999999999998</v>
      </c>
      <c r="AA61" s="27">
        <f t="shared" si="12"/>
        <v>12.446639999999999</v>
      </c>
      <c r="AB61" s="324">
        <f t="shared" si="13"/>
        <v>1.7250000000000001</v>
      </c>
      <c r="AC61" s="27">
        <f t="shared" si="4"/>
        <v>21.47</v>
      </c>
      <c r="AD61" s="27">
        <f t="shared" si="5"/>
        <v>5.1333600000000006</v>
      </c>
      <c r="AE61" s="51">
        <f t="shared" si="14"/>
        <v>26.603359999999999</v>
      </c>
    </row>
    <row r="62" spans="1:31" ht="14.25" x14ac:dyDescent="0.2">
      <c r="B62" s="104" t="s">
        <v>28</v>
      </c>
      <c r="C62" s="112">
        <v>0.88</v>
      </c>
      <c r="D62" s="113"/>
      <c r="E62" s="352">
        <v>155.94</v>
      </c>
      <c r="F62" s="357"/>
      <c r="G62" s="113">
        <v>17.579999999999998</v>
      </c>
      <c r="H62" s="352">
        <v>90.44</v>
      </c>
      <c r="I62" s="43">
        <f t="shared" si="15"/>
        <v>263.95999999999998</v>
      </c>
      <c r="K62" s="59">
        <f t="shared" si="26"/>
        <v>0.59077132898924078</v>
      </c>
      <c r="M62" s="104" t="s">
        <v>28</v>
      </c>
      <c r="N62" s="39">
        <v>186.88</v>
      </c>
      <c r="O62" s="62">
        <v>77.08</v>
      </c>
      <c r="P62" s="39">
        <v>263.95999999999998</v>
      </c>
      <c r="Q62" s="27">
        <f t="shared" si="27"/>
        <v>186.88</v>
      </c>
      <c r="R62" s="90">
        <f t="shared" si="7"/>
        <v>1.7250000000000001</v>
      </c>
      <c r="S62" s="27">
        <f t="shared" si="28"/>
        <v>322.37</v>
      </c>
      <c r="T62" s="27">
        <f t="shared" si="29"/>
        <v>77.08</v>
      </c>
      <c r="U62" s="51">
        <f t="shared" si="30"/>
        <v>399.45</v>
      </c>
      <c r="V62" s="8"/>
      <c r="W62" s="104" t="s">
        <v>28</v>
      </c>
      <c r="X62" s="39">
        <f t="shared" si="24"/>
        <v>12.446639999999999</v>
      </c>
      <c r="Y62" s="62">
        <f t="shared" si="25"/>
        <v>5.1333600000000006</v>
      </c>
      <c r="Z62" s="39">
        <f t="shared" si="11"/>
        <v>17.579999999999998</v>
      </c>
      <c r="AA62" s="27">
        <f t="shared" si="12"/>
        <v>12.446639999999999</v>
      </c>
      <c r="AB62" s="324">
        <f t="shared" si="13"/>
        <v>1.7250000000000001</v>
      </c>
      <c r="AC62" s="27">
        <f t="shared" si="4"/>
        <v>21.47</v>
      </c>
      <c r="AD62" s="27">
        <f t="shared" si="5"/>
        <v>5.1333600000000006</v>
      </c>
      <c r="AE62" s="51">
        <f t="shared" si="14"/>
        <v>26.603359999999999</v>
      </c>
    </row>
    <row r="63" spans="1:31" ht="15" thickBot="1" x14ac:dyDescent="0.25">
      <c r="A63" s="21"/>
      <c r="B63" s="105" t="s">
        <v>29</v>
      </c>
      <c r="C63" s="140">
        <v>0.78</v>
      </c>
      <c r="D63" s="141"/>
      <c r="E63" s="353">
        <v>138.22</v>
      </c>
      <c r="F63" s="358"/>
      <c r="G63" s="141">
        <v>17.579999999999998</v>
      </c>
      <c r="H63" s="353">
        <v>90.44</v>
      </c>
      <c r="I63" s="45">
        <f t="shared" si="15"/>
        <v>246.24</v>
      </c>
      <c r="J63" s="134"/>
      <c r="K63" s="135">
        <f t="shared" si="26"/>
        <v>0.56132228719948019</v>
      </c>
      <c r="L63" s="134"/>
      <c r="M63" s="105" t="s">
        <v>29</v>
      </c>
      <c r="N63" s="52">
        <v>174.34</v>
      </c>
      <c r="O63" s="63">
        <v>71.900000000000006</v>
      </c>
      <c r="P63" s="52">
        <v>246.24</v>
      </c>
      <c r="Q63" s="28">
        <f t="shared" si="27"/>
        <v>174.34</v>
      </c>
      <c r="R63" s="91">
        <f t="shared" si="7"/>
        <v>1.7250000000000001</v>
      </c>
      <c r="S63" s="28">
        <f t="shared" si="28"/>
        <v>300.74</v>
      </c>
      <c r="T63" s="28">
        <f t="shared" si="29"/>
        <v>71.900000000000006</v>
      </c>
      <c r="U63" s="61">
        <f t="shared" si="30"/>
        <v>372.64</v>
      </c>
      <c r="V63" s="8"/>
      <c r="W63" s="105" t="s">
        <v>29</v>
      </c>
      <c r="X63" s="52">
        <f t="shared" si="24"/>
        <v>12.446639999999999</v>
      </c>
      <c r="Y63" s="63">
        <f t="shared" si="25"/>
        <v>5.1333600000000006</v>
      </c>
      <c r="Z63" s="52">
        <f t="shared" si="11"/>
        <v>17.579999999999998</v>
      </c>
      <c r="AA63" s="28">
        <f t="shared" si="12"/>
        <v>12.446639999999999</v>
      </c>
      <c r="AB63" s="325">
        <f t="shared" si="13"/>
        <v>1.7250000000000001</v>
      </c>
      <c r="AC63" s="28">
        <f t="shared" si="4"/>
        <v>21.47</v>
      </c>
      <c r="AD63" s="28">
        <f t="shared" si="5"/>
        <v>5.1333600000000006</v>
      </c>
      <c r="AE63" s="61">
        <f t="shared" si="14"/>
        <v>26.603359999999999</v>
      </c>
    </row>
    <row r="64" spans="1:31" ht="14.25" x14ac:dyDescent="0.2">
      <c r="A64" s="150" t="s">
        <v>103</v>
      </c>
      <c r="B64" s="136" t="s">
        <v>30</v>
      </c>
      <c r="C64" s="360">
        <v>0.97</v>
      </c>
      <c r="D64" s="361"/>
      <c r="E64" s="122">
        <v>171.89</v>
      </c>
      <c r="F64" s="359"/>
      <c r="G64" s="139">
        <v>17.579999999999998</v>
      </c>
      <c r="H64" s="122">
        <v>90.44</v>
      </c>
      <c r="I64" s="125">
        <f t="shared" si="15"/>
        <v>279.90999999999997</v>
      </c>
      <c r="K64" s="126">
        <f t="shared" si="26"/>
        <v>0.61409024329248685</v>
      </c>
      <c r="M64" s="136" t="s">
        <v>30</v>
      </c>
      <c r="N64" s="127">
        <v>198.18</v>
      </c>
      <c r="O64" s="128">
        <v>81.73</v>
      </c>
      <c r="P64" s="127">
        <v>279.91000000000003</v>
      </c>
      <c r="Q64" s="129">
        <f t="shared" si="27"/>
        <v>198.18</v>
      </c>
      <c r="R64" s="130">
        <f t="shared" si="7"/>
        <v>1.7250000000000001</v>
      </c>
      <c r="S64" s="129">
        <f t="shared" si="28"/>
        <v>341.86</v>
      </c>
      <c r="T64" s="129">
        <f t="shared" si="29"/>
        <v>81.73</v>
      </c>
      <c r="U64" s="131">
        <f t="shared" si="30"/>
        <v>423.59000000000003</v>
      </c>
      <c r="V64" s="8"/>
      <c r="W64" s="136" t="s">
        <v>30</v>
      </c>
      <c r="X64" s="127">
        <f t="shared" si="24"/>
        <v>12.446639999999999</v>
      </c>
      <c r="Y64" s="128">
        <f t="shared" si="25"/>
        <v>5.1333600000000006</v>
      </c>
      <c r="Z64" s="127">
        <f t="shared" si="11"/>
        <v>17.579999999999998</v>
      </c>
      <c r="AA64" s="129">
        <f t="shared" si="12"/>
        <v>12.446639999999999</v>
      </c>
      <c r="AB64" s="326">
        <f t="shared" si="13"/>
        <v>1.7250000000000001</v>
      </c>
      <c r="AC64" s="129">
        <f t="shared" si="4"/>
        <v>21.47</v>
      </c>
      <c r="AD64" s="129">
        <f t="shared" si="5"/>
        <v>5.1333600000000006</v>
      </c>
      <c r="AE64" s="131">
        <f t="shared" si="14"/>
        <v>26.603359999999999</v>
      </c>
    </row>
    <row r="65" spans="1:31" ht="14.25" x14ac:dyDescent="0.2">
      <c r="A65" s="149" t="s">
        <v>111</v>
      </c>
      <c r="B65" s="104" t="s">
        <v>31</v>
      </c>
      <c r="C65" s="362">
        <v>0.9</v>
      </c>
      <c r="D65" s="363"/>
      <c r="E65" s="352">
        <v>159.49</v>
      </c>
      <c r="F65" s="357"/>
      <c r="G65" s="113">
        <v>17.579999999999998</v>
      </c>
      <c r="H65" s="352">
        <v>90.44</v>
      </c>
      <c r="I65" s="43">
        <f t="shared" si="15"/>
        <v>267.51</v>
      </c>
      <c r="K65" s="59">
        <f t="shared" si="26"/>
        <v>0.59620201113977056</v>
      </c>
      <c r="M65" s="104" t="s">
        <v>31</v>
      </c>
      <c r="N65" s="39">
        <v>189.4</v>
      </c>
      <c r="O65" s="62">
        <v>78.11</v>
      </c>
      <c r="P65" s="39">
        <v>267.51</v>
      </c>
      <c r="Q65" s="27">
        <f t="shared" si="27"/>
        <v>189.4</v>
      </c>
      <c r="R65" s="90">
        <f t="shared" si="7"/>
        <v>1.7250000000000001</v>
      </c>
      <c r="S65" s="27">
        <f t="shared" si="28"/>
        <v>326.72000000000003</v>
      </c>
      <c r="T65" s="27">
        <f t="shared" si="29"/>
        <v>78.11</v>
      </c>
      <c r="U65" s="51">
        <f t="shared" si="30"/>
        <v>404.83000000000004</v>
      </c>
      <c r="V65" s="8"/>
      <c r="W65" s="104" t="s">
        <v>31</v>
      </c>
      <c r="X65" s="39">
        <f t="shared" si="24"/>
        <v>12.446639999999999</v>
      </c>
      <c r="Y65" s="62">
        <f t="shared" si="25"/>
        <v>5.1333600000000006</v>
      </c>
      <c r="Z65" s="39">
        <f t="shared" si="11"/>
        <v>17.579999999999998</v>
      </c>
      <c r="AA65" s="27">
        <f t="shared" si="12"/>
        <v>12.446639999999999</v>
      </c>
      <c r="AB65" s="324">
        <f t="shared" si="13"/>
        <v>1.7250000000000001</v>
      </c>
      <c r="AC65" s="27">
        <f t="shared" si="4"/>
        <v>21.47</v>
      </c>
      <c r="AD65" s="27">
        <f t="shared" si="5"/>
        <v>5.1333600000000006</v>
      </c>
      <c r="AE65" s="51">
        <f t="shared" si="14"/>
        <v>26.603359999999999</v>
      </c>
    </row>
    <row r="66" spans="1:31" ht="14.25" x14ac:dyDescent="0.2">
      <c r="A66" s="149" t="s">
        <v>114</v>
      </c>
      <c r="B66" s="104" t="s">
        <v>32</v>
      </c>
      <c r="C66" s="362">
        <v>0.7</v>
      </c>
      <c r="D66" s="363"/>
      <c r="E66" s="352">
        <v>124.05</v>
      </c>
      <c r="F66" s="357"/>
      <c r="G66" s="113">
        <v>17.579999999999998</v>
      </c>
      <c r="H66" s="352">
        <v>90.44</v>
      </c>
      <c r="I66" s="43">
        <f t="shared" si="15"/>
        <v>232.07</v>
      </c>
      <c r="K66" s="59">
        <f t="shared" si="26"/>
        <v>0.53453699314861891</v>
      </c>
      <c r="M66" s="104" t="s">
        <v>32</v>
      </c>
      <c r="N66" s="349">
        <v>164.31</v>
      </c>
      <c r="O66" s="349">
        <v>67.760000000000005</v>
      </c>
      <c r="P66" s="62">
        <v>232.07</v>
      </c>
      <c r="Q66" s="113">
        <f t="shared" si="27"/>
        <v>164.31</v>
      </c>
      <c r="R66" s="351">
        <f t="shared" si="7"/>
        <v>1.7250000000000001</v>
      </c>
      <c r="S66" s="366">
        <f t="shared" si="28"/>
        <v>283.43</v>
      </c>
      <c r="T66" s="113">
        <f t="shared" si="29"/>
        <v>67.760000000000005</v>
      </c>
      <c r="U66" s="367">
        <f t="shared" si="30"/>
        <v>351.19</v>
      </c>
      <c r="V66" s="8"/>
      <c r="W66" s="104" t="s">
        <v>32</v>
      </c>
      <c r="X66" s="39">
        <f t="shared" si="24"/>
        <v>12.446639999999999</v>
      </c>
      <c r="Y66" s="62">
        <f t="shared" si="25"/>
        <v>5.1333600000000006</v>
      </c>
      <c r="Z66" s="39">
        <f t="shared" si="11"/>
        <v>17.579999999999998</v>
      </c>
      <c r="AA66" s="27">
        <f t="shared" si="12"/>
        <v>12.446639999999999</v>
      </c>
      <c r="AB66" s="324">
        <f t="shared" si="13"/>
        <v>1.7250000000000001</v>
      </c>
      <c r="AC66" s="27">
        <f t="shared" si="4"/>
        <v>21.47</v>
      </c>
      <c r="AD66" s="27">
        <f t="shared" si="5"/>
        <v>5.1333600000000006</v>
      </c>
      <c r="AE66" s="51">
        <f t="shared" si="14"/>
        <v>26.603359999999999</v>
      </c>
    </row>
    <row r="67" spans="1:31" ht="15" thickBot="1" x14ac:dyDescent="0.25">
      <c r="A67" s="21"/>
      <c r="B67" s="105" t="s">
        <v>33</v>
      </c>
      <c r="C67" s="364">
        <v>0.64</v>
      </c>
      <c r="D67" s="365"/>
      <c r="E67" s="353">
        <v>113.41</v>
      </c>
      <c r="F67" s="358"/>
      <c r="G67" s="141">
        <v>17.579999999999998</v>
      </c>
      <c r="H67" s="353">
        <v>90.44</v>
      </c>
      <c r="I67" s="45">
        <f t="shared" si="15"/>
        <v>221.43</v>
      </c>
      <c r="J67" s="134"/>
      <c r="K67" s="135">
        <f t="shared" si="26"/>
        <v>0.51217088922006948</v>
      </c>
      <c r="L67" s="134"/>
      <c r="M67" s="105" t="s">
        <v>33</v>
      </c>
      <c r="N67" s="52">
        <v>156.77000000000001</v>
      </c>
      <c r="O67" s="63">
        <v>64.66</v>
      </c>
      <c r="P67" s="52">
        <v>221.43</v>
      </c>
      <c r="Q67" s="28">
        <f t="shared" si="27"/>
        <v>156.77000000000001</v>
      </c>
      <c r="R67" s="91">
        <f t="shared" si="7"/>
        <v>1.7250000000000001</v>
      </c>
      <c r="S67" s="28">
        <f t="shared" si="28"/>
        <v>270.43</v>
      </c>
      <c r="T67" s="28">
        <f t="shared" si="29"/>
        <v>64.66</v>
      </c>
      <c r="U67" s="61">
        <f t="shared" si="30"/>
        <v>335.09000000000003</v>
      </c>
      <c r="V67" s="8"/>
      <c r="W67" s="105" t="s">
        <v>33</v>
      </c>
      <c r="X67" s="52">
        <f t="shared" si="24"/>
        <v>12.446639999999999</v>
      </c>
      <c r="Y67" s="63">
        <f t="shared" si="25"/>
        <v>5.1333600000000006</v>
      </c>
      <c r="Z67" s="52">
        <f t="shared" si="11"/>
        <v>17.579999999999998</v>
      </c>
      <c r="AA67" s="28">
        <f t="shared" si="12"/>
        <v>12.446639999999999</v>
      </c>
      <c r="AB67" s="325">
        <f t="shared" si="13"/>
        <v>1.7250000000000001</v>
      </c>
      <c r="AC67" s="28">
        <f t="shared" si="4"/>
        <v>21.47</v>
      </c>
      <c r="AD67" s="28">
        <f t="shared" si="5"/>
        <v>5.1333600000000006</v>
      </c>
      <c r="AE67" s="61">
        <f t="shared" si="14"/>
        <v>26.603359999999999</v>
      </c>
    </row>
    <row r="68" spans="1:31" ht="14.25" x14ac:dyDescent="0.2">
      <c r="A68" s="150" t="s">
        <v>104</v>
      </c>
      <c r="B68" s="136" t="s">
        <v>34</v>
      </c>
      <c r="C68" s="360">
        <v>1.5</v>
      </c>
      <c r="D68" s="361"/>
      <c r="E68" s="122">
        <v>265.82</v>
      </c>
      <c r="F68" s="359"/>
      <c r="G68" s="139">
        <v>17.579999999999998</v>
      </c>
      <c r="H68" s="122">
        <v>90.44</v>
      </c>
      <c r="I68" s="125">
        <f t="shared" si="15"/>
        <v>373.84</v>
      </c>
      <c r="K68" s="126">
        <f t="shared" si="26"/>
        <v>0.71105285683714958</v>
      </c>
      <c r="M68" s="136" t="s">
        <v>34</v>
      </c>
      <c r="N68" s="127">
        <v>264.68</v>
      </c>
      <c r="O68" s="128">
        <v>109.16</v>
      </c>
      <c r="P68" s="127">
        <v>373.84</v>
      </c>
      <c r="Q68" s="129">
        <f t="shared" si="27"/>
        <v>264.68</v>
      </c>
      <c r="R68" s="130">
        <f t="shared" si="7"/>
        <v>1.7250000000000001</v>
      </c>
      <c r="S68" s="129">
        <f t="shared" si="28"/>
        <v>456.57</v>
      </c>
      <c r="T68" s="129">
        <f t="shared" si="29"/>
        <v>109.16</v>
      </c>
      <c r="U68" s="131">
        <f t="shared" si="30"/>
        <v>565.73</v>
      </c>
      <c r="V68" s="8"/>
      <c r="W68" s="136" t="s">
        <v>34</v>
      </c>
      <c r="X68" s="127">
        <f t="shared" si="24"/>
        <v>12.446639999999999</v>
      </c>
      <c r="Y68" s="128">
        <f t="shared" si="25"/>
        <v>5.1333600000000006</v>
      </c>
      <c r="Z68" s="127">
        <f t="shared" si="11"/>
        <v>17.579999999999998</v>
      </c>
      <c r="AA68" s="129">
        <f t="shared" si="12"/>
        <v>12.446639999999999</v>
      </c>
      <c r="AB68" s="326">
        <f t="shared" si="13"/>
        <v>1.7250000000000001</v>
      </c>
      <c r="AC68" s="129">
        <f t="shared" si="4"/>
        <v>21.47</v>
      </c>
      <c r="AD68" s="129">
        <f t="shared" si="5"/>
        <v>5.1333600000000006</v>
      </c>
      <c r="AE68" s="131">
        <f t="shared" si="14"/>
        <v>26.603359999999999</v>
      </c>
    </row>
    <row r="69" spans="1:31" ht="14.25" x14ac:dyDescent="0.2">
      <c r="A69" s="150" t="s">
        <v>105</v>
      </c>
      <c r="B69" s="104" t="s">
        <v>35</v>
      </c>
      <c r="C69" s="362">
        <v>1.4</v>
      </c>
      <c r="D69" s="363"/>
      <c r="E69" s="352">
        <v>248.09</v>
      </c>
      <c r="F69" s="357"/>
      <c r="G69" s="113">
        <v>17.579999999999998</v>
      </c>
      <c r="H69" s="352">
        <v>90.44</v>
      </c>
      <c r="I69" s="43">
        <f t="shared" si="15"/>
        <v>356.11</v>
      </c>
      <c r="K69" s="59">
        <f t="shared" si="26"/>
        <v>0.69666676027070285</v>
      </c>
      <c r="M69" s="104" t="s">
        <v>35</v>
      </c>
      <c r="N69" s="39">
        <v>252.13</v>
      </c>
      <c r="O69" s="62">
        <v>103.98</v>
      </c>
      <c r="P69" s="39">
        <v>356.11</v>
      </c>
      <c r="Q69" s="27">
        <f t="shared" si="27"/>
        <v>252.13</v>
      </c>
      <c r="R69" s="90">
        <f t="shared" si="7"/>
        <v>1.7250000000000001</v>
      </c>
      <c r="S69" s="27">
        <f t="shared" si="28"/>
        <v>434.92</v>
      </c>
      <c r="T69" s="27">
        <f t="shared" si="29"/>
        <v>103.98</v>
      </c>
      <c r="U69" s="51">
        <f t="shared" si="30"/>
        <v>538.9</v>
      </c>
      <c r="V69" s="8"/>
      <c r="W69" s="104" t="s">
        <v>35</v>
      </c>
      <c r="X69" s="39">
        <f t="shared" si="24"/>
        <v>12.446639999999999</v>
      </c>
      <c r="Y69" s="62">
        <f t="shared" si="25"/>
        <v>5.1333600000000006</v>
      </c>
      <c r="Z69" s="39">
        <f t="shared" si="11"/>
        <v>17.579999999999998</v>
      </c>
      <c r="AA69" s="27">
        <f t="shared" si="12"/>
        <v>12.446639999999999</v>
      </c>
      <c r="AB69" s="324">
        <f t="shared" si="13"/>
        <v>1.7250000000000001</v>
      </c>
      <c r="AC69" s="27">
        <f t="shared" si="4"/>
        <v>21.47</v>
      </c>
      <c r="AD69" s="27">
        <f t="shared" si="5"/>
        <v>5.1333600000000006</v>
      </c>
      <c r="AE69" s="51">
        <f t="shared" si="14"/>
        <v>26.603359999999999</v>
      </c>
    </row>
    <row r="70" spans="1:31" ht="14.25" x14ac:dyDescent="0.2">
      <c r="A70" s="150" t="s">
        <v>106</v>
      </c>
      <c r="B70" s="104" t="s">
        <v>36</v>
      </c>
      <c r="C70" s="362">
        <v>1.38</v>
      </c>
      <c r="D70" s="363"/>
      <c r="E70" s="352">
        <v>244.55</v>
      </c>
      <c r="F70" s="357"/>
      <c r="G70" s="113">
        <v>17.579999999999998</v>
      </c>
      <c r="H70" s="352">
        <v>90.44</v>
      </c>
      <c r="I70" s="43">
        <f t="shared" si="15"/>
        <v>352.57</v>
      </c>
      <c r="K70" s="59">
        <f t="shared" si="26"/>
        <v>0.69362112488300198</v>
      </c>
      <c r="M70" s="104" t="s">
        <v>36</v>
      </c>
      <c r="N70" s="39">
        <v>249.62</v>
      </c>
      <c r="O70" s="62">
        <v>102.95</v>
      </c>
      <c r="P70" s="39">
        <v>352.57</v>
      </c>
      <c r="Q70" s="27">
        <f t="shared" si="27"/>
        <v>249.62</v>
      </c>
      <c r="R70" s="90">
        <f t="shared" si="7"/>
        <v>1.7250000000000001</v>
      </c>
      <c r="S70" s="27">
        <f t="shared" si="28"/>
        <v>430.59</v>
      </c>
      <c r="T70" s="27">
        <f t="shared" si="29"/>
        <v>102.95</v>
      </c>
      <c r="U70" s="51">
        <f t="shared" si="30"/>
        <v>533.54</v>
      </c>
      <c r="V70" s="8"/>
      <c r="W70" s="104" t="s">
        <v>36</v>
      </c>
      <c r="X70" s="39">
        <f t="shared" si="24"/>
        <v>12.446639999999999</v>
      </c>
      <c r="Y70" s="62">
        <f t="shared" si="25"/>
        <v>5.1333600000000006</v>
      </c>
      <c r="Z70" s="39">
        <f t="shared" si="11"/>
        <v>17.579999999999998</v>
      </c>
      <c r="AA70" s="27">
        <f t="shared" si="12"/>
        <v>12.446639999999999</v>
      </c>
      <c r="AB70" s="324">
        <f t="shared" si="13"/>
        <v>1.7250000000000001</v>
      </c>
      <c r="AC70" s="27">
        <f t="shared" si="4"/>
        <v>21.47</v>
      </c>
      <c r="AD70" s="27">
        <f t="shared" si="5"/>
        <v>5.1333600000000006</v>
      </c>
      <c r="AE70" s="51">
        <f t="shared" si="14"/>
        <v>26.603359999999999</v>
      </c>
    </row>
    <row r="71" spans="1:31" ht="14.25" x14ac:dyDescent="0.2">
      <c r="B71" s="104" t="s">
        <v>37</v>
      </c>
      <c r="C71" s="362">
        <v>1.28</v>
      </c>
      <c r="D71" s="363"/>
      <c r="E71" s="352">
        <v>226.83</v>
      </c>
      <c r="F71" s="357"/>
      <c r="G71" s="113">
        <v>17.579999999999998</v>
      </c>
      <c r="H71" s="352">
        <v>90.44</v>
      </c>
      <c r="I71" s="43">
        <f t="shared" si="15"/>
        <v>334.85</v>
      </c>
      <c r="K71" s="59">
        <f t="shared" si="26"/>
        <v>0.67740779453486633</v>
      </c>
      <c r="M71" s="104" t="s">
        <v>37</v>
      </c>
      <c r="N71" s="39">
        <v>237.07</v>
      </c>
      <c r="O71" s="62">
        <v>97.78</v>
      </c>
      <c r="P71" s="39">
        <v>334.85</v>
      </c>
      <c r="Q71" s="27">
        <f t="shared" si="27"/>
        <v>237.07</v>
      </c>
      <c r="R71" s="90">
        <f t="shared" si="7"/>
        <v>1.7250000000000001</v>
      </c>
      <c r="S71" s="27">
        <f t="shared" si="28"/>
        <v>408.95</v>
      </c>
      <c r="T71" s="27">
        <f t="shared" si="29"/>
        <v>97.78</v>
      </c>
      <c r="U71" s="51">
        <f t="shared" si="30"/>
        <v>506.73</v>
      </c>
      <c r="V71" s="8"/>
      <c r="W71" s="104" t="s">
        <v>37</v>
      </c>
      <c r="X71" s="39">
        <f t="shared" si="24"/>
        <v>12.446639999999999</v>
      </c>
      <c r="Y71" s="62">
        <f t="shared" si="25"/>
        <v>5.1333600000000006</v>
      </c>
      <c r="Z71" s="39">
        <f t="shared" si="11"/>
        <v>17.579999999999998</v>
      </c>
      <c r="AA71" s="27">
        <f t="shared" si="12"/>
        <v>12.446639999999999</v>
      </c>
      <c r="AB71" s="324">
        <f t="shared" si="13"/>
        <v>1.7250000000000001</v>
      </c>
      <c r="AC71" s="27">
        <f t="shared" si="4"/>
        <v>21.47</v>
      </c>
      <c r="AD71" s="27">
        <f t="shared" si="5"/>
        <v>5.1333600000000006</v>
      </c>
      <c r="AE71" s="51">
        <f t="shared" si="14"/>
        <v>26.603359999999999</v>
      </c>
    </row>
    <row r="72" spans="1:31" ht="14.25" x14ac:dyDescent="0.2">
      <c r="B72" s="104" t="s">
        <v>38</v>
      </c>
      <c r="C72" s="362">
        <v>1.1000000000000001</v>
      </c>
      <c r="D72" s="363"/>
      <c r="E72" s="352">
        <v>194.93</v>
      </c>
      <c r="F72" s="357"/>
      <c r="G72" s="113">
        <v>17.579999999999998</v>
      </c>
      <c r="H72" s="352">
        <v>90.44</v>
      </c>
      <c r="I72" s="43">
        <f t="shared" si="15"/>
        <v>302.95</v>
      </c>
      <c r="K72" s="59">
        <f t="shared" si="26"/>
        <v>0.64343951147053979</v>
      </c>
      <c r="M72" s="104" t="s">
        <v>38</v>
      </c>
      <c r="N72" s="39">
        <v>214.49</v>
      </c>
      <c r="O72" s="62">
        <v>88.46</v>
      </c>
      <c r="P72" s="39">
        <v>302.95</v>
      </c>
      <c r="Q72" s="27">
        <f t="shared" si="27"/>
        <v>214.49</v>
      </c>
      <c r="R72" s="90">
        <f t="shared" si="7"/>
        <v>1.7250000000000001</v>
      </c>
      <c r="S72" s="27">
        <f t="shared" si="28"/>
        <v>370</v>
      </c>
      <c r="T72" s="27">
        <f t="shared" si="29"/>
        <v>88.46</v>
      </c>
      <c r="U72" s="51">
        <f t="shared" si="30"/>
        <v>458.46</v>
      </c>
      <c r="V72" s="8"/>
      <c r="W72" s="104" t="s">
        <v>38</v>
      </c>
      <c r="X72" s="39">
        <f t="shared" si="24"/>
        <v>12.446639999999999</v>
      </c>
      <c r="Y72" s="62">
        <f t="shared" si="25"/>
        <v>5.1333600000000006</v>
      </c>
      <c r="Z72" s="39">
        <f t="shared" si="11"/>
        <v>17.579999999999998</v>
      </c>
      <c r="AA72" s="27">
        <f t="shared" si="12"/>
        <v>12.446639999999999</v>
      </c>
      <c r="AB72" s="324">
        <f t="shared" si="13"/>
        <v>1.7250000000000001</v>
      </c>
      <c r="AC72" s="27">
        <f t="shared" si="4"/>
        <v>21.47</v>
      </c>
      <c r="AD72" s="27">
        <f t="shared" si="5"/>
        <v>5.1333600000000006</v>
      </c>
      <c r="AE72" s="51">
        <f t="shared" si="14"/>
        <v>26.603359999999999</v>
      </c>
    </row>
    <row r="73" spans="1:31" ht="14.25" x14ac:dyDescent="0.2">
      <c r="B73" s="110" t="s">
        <v>39</v>
      </c>
      <c r="C73" s="362">
        <v>1.02</v>
      </c>
      <c r="D73" s="363"/>
      <c r="E73" s="352">
        <v>180.75</v>
      </c>
      <c r="F73" s="357"/>
      <c r="G73" s="113">
        <v>17.579999999999998</v>
      </c>
      <c r="H73" s="352">
        <v>90.44</v>
      </c>
      <c r="I73" s="43">
        <f t="shared" si="15"/>
        <v>288.77</v>
      </c>
      <c r="K73" s="59">
        <f t="shared" si="26"/>
        <v>0.6259306714686429</v>
      </c>
      <c r="M73" s="104" t="s">
        <v>39</v>
      </c>
      <c r="N73" s="39">
        <v>204.45</v>
      </c>
      <c r="O73" s="62">
        <v>84.32</v>
      </c>
      <c r="P73" s="39">
        <v>288.77</v>
      </c>
      <c r="Q73" s="27">
        <f t="shared" si="27"/>
        <v>204.45</v>
      </c>
      <c r="R73" s="90">
        <f t="shared" si="7"/>
        <v>1.7250000000000001</v>
      </c>
      <c r="S73" s="27">
        <f t="shared" si="28"/>
        <v>352.68</v>
      </c>
      <c r="T73" s="27">
        <f t="shared" si="29"/>
        <v>84.32</v>
      </c>
      <c r="U73" s="51">
        <f t="shared" si="30"/>
        <v>437</v>
      </c>
      <c r="V73" s="8"/>
      <c r="W73" s="104" t="s">
        <v>39</v>
      </c>
      <c r="X73" s="39">
        <f t="shared" si="24"/>
        <v>12.446639999999999</v>
      </c>
      <c r="Y73" s="62">
        <f t="shared" si="25"/>
        <v>5.1333600000000006</v>
      </c>
      <c r="Z73" s="39">
        <f t="shared" si="11"/>
        <v>17.579999999999998</v>
      </c>
      <c r="AA73" s="27">
        <f t="shared" si="12"/>
        <v>12.446639999999999</v>
      </c>
      <c r="AB73" s="324">
        <f t="shared" si="13"/>
        <v>1.7250000000000001</v>
      </c>
      <c r="AC73" s="27">
        <f t="shared" si="4"/>
        <v>21.47</v>
      </c>
      <c r="AD73" s="27">
        <f t="shared" si="5"/>
        <v>5.1333600000000006</v>
      </c>
      <c r="AE73" s="51">
        <f t="shared" si="14"/>
        <v>26.603359999999999</v>
      </c>
    </row>
    <row r="74" spans="1:31" ht="14.25" x14ac:dyDescent="0.2">
      <c r="B74" s="110" t="s">
        <v>40</v>
      </c>
      <c r="C74" s="113">
        <v>0.84</v>
      </c>
      <c r="D74" s="113"/>
      <c r="E74" s="352">
        <v>148.86000000000001</v>
      </c>
      <c r="F74" s="357"/>
      <c r="G74" s="113">
        <v>17.579999999999998</v>
      </c>
      <c r="H74" s="352">
        <v>90.44</v>
      </c>
      <c r="I74" s="43">
        <f t="shared" si="15"/>
        <v>256.88</v>
      </c>
      <c r="K74" s="59">
        <f t="shared" si="26"/>
        <v>0.57949236997819997</v>
      </c>
      <c r="M74" s="104" t="s">
        <v>40</v>
      </c>
      <c r="N74" s="39">
        <v>181.87</v>
      </c>
      <c r="O74" s="62">
        <v>75.010000000000005</v>
      </c>
      <c r="P74" s="39">
        <v>256.88</v>
      </c>
      <c r="Q74" s="27">
        <f t="shared" si="27"/>
        <v>181.87</v>
      </c>
      <c r="R74" s="90">
        <f t="shared" si="7"/>
        <v>1.7250000000000001</v>
      </c>
      <c r="S74" s="27">
        <f t="shared" si="28"/>
        <v>313.73</v>
      </c>
      <c r="T74" s="27">
        <f t="shared" si="29"/>
        <v>75.010000000000005</v>
      </c>
      <c r="U74" s="51">
        <f t="shared" si="30"/>
        <v>388.74</v>
      </c>
      <c r="V74" s="8"/>
      <c r="W74" s="104" t="s">
        <v>40</v>
      </c>
      <c r="X74" s="39">
        <f t="shared" si="24"/>
        <v>12.446639999999999</v>
      </c>
      <c r="Y74" s="62">
        <f t="shared" si="25"/>
        <v>5.1333600000000006</v>
      </c>
      <c r="Z74" s="39">
        <f t="shared" si="11"/>
        <v>17.579999999999998</v>
      </c>
      <c r="AA74" s="27">
        <f t="shared" si="12"/>
        <v>12.446639999999999</v>
      </c>
      <c r="AB74" s="324">
        <f t="shared" si="13"/>
        <v>1.7250000000000001</v>
      </c>
      <c r="AC74" s="27">
        <f t="shared" si="4"/>
        <v>21.47</v>
      </c>
      <c r="AD74" s="27">
        <f t="shared" si="5"/>
        <v>5.1333600000000006</v>
      </c>
      <c r="AE74" s="51">
        <f t="shared" si="14"/>
        <v>26.603359999999999</v>
      </c>
    </row>
    <row r="75" spans="1:31" ht="14.25" x14ac:dyDescent="0.2">
      <c r="B75" s="110" t="s">
        <v>41</v>
      </c>
      <c r="C75" s="113">
        <v>0.78</v>
      </c>
      <c r="D75" s="113"/>
      <c r="E75" s="352">
        <v>138.22</v>
      </c>
      <c r="F75" s="357"/>
      <c r="G75" s="113">
        <v>17.579999999999998</v>
      </c>
      <c r="H75" s="352">
        <v>90.44</v>
      </c>
      <c r="I75" s="43">
        <f t="shared" si="15"/>
        <v>246.24</v>
      </c>
      <c r="K75" s="59">
        <f t="shared" si="26"/>
        <v>0.56132228719948019</v>
      </c>
      <c r="M75" s="104" t="s">
        <v>41</v>
      </c>
      <c r="N75" s="39">
        <v>174.34</v>
      </c>
      <c r="O75" s="62">
        <v>71.900000000000006</v>
      </c>
      <c r="P75" s="39">
        <v>246.24</v>
      </c>
      <c r="Q75" s="27">
        <f t="shared" si="27"/>
        <v>174.34</v>
      </c>
      <c r="R75" s="90">
        <f t="shared" si="7"/>
        <v>1.7250000000000001</v>
      </c>
      <c r="S75" s="27">
        <f t="shared" si="28"/>
        <v>300.74</v>
      </c>
      <c r="T75" s="27">
        <f t="shared" si="29"/>
        <v>71.900000000000006</v>
      </c>
      <c r="U75" s="51">
        <f t="shared" si="30"/>
        <v>372.64</v>
      </c>
      <c r="V75" s="8"/>
      <c r="W75" s="104" t="s">
        <v>41</v>
      </c>
      <c r="X75" s="39">
        <f t="shared" si="24"/>
        <v>12.446639999999999</v>
      </c>
      <c r="Y75" s="62">
        <f t="shared" si="25"/>
        <v>5.1333600000000006</v>
      </c>
      <c r="Z75" s="39">
        <f t="shared" si="11"/>
        <v>17.579999999999998</v>
      </c>
      <c r="AA75" s="27">
        <f t="shared" si="12"/>
        <v>12.446639999999999</v>
      </c>
      <c r="AB75" s="324">
        <f t="shared" si="13"/>
        <v>1.7250000000000001</v>
      </c>
      <c r="AC75" s="27">
        <f t="shared" si="4"/>
        <v>21.47</v>
      </c>
      <c r="AD75" s="27">
        <f t="shared" si="5"/>
        <v>5.1333600000000006</v>
      </c>
      <c r="AE75" s="51">
        <f t="shared" si="14"/>
        <v>26.603359999999999</v>
      </c>
    </row>
    <row r="76" spans="1:31" ht="14.25" x14ac:dyDescent="0.2">
      <c r="B76" s="110" t="s">
        <v>42</v>
      </c>
      <c r="C76" s="113">
        <v>0.59</v>
      </c>
      <c r="D76" s="113"/>
      <c r="E76" s="352">
        <v>104.55</v>
      </c>
      <c r="F76" s="357"/>
      <c r="G76" s="113">
        <v>17.579999999999998</v>
      </c>
      <c r="H76" s="352">
        <v>90.44</v>
      </c>
      <c r="I76" s="43">
        <f t="shared" si="15"/>
        <v>212.57</v>
      </c>
      <c r="K76" s="59">
        <f t="shared" si="26"/>
        <v>0.49183798278214236</v>
      </c>
      <c r="M76" s="104" t="s">
        <v>42</v>
      </c>
      <c r="N76" s="39">
        <v>150.5</v>
      </c>
      <c r="O76" s="62">
        <v>62.07</v>
      </c>
      <c r="P76" s="39">
        <v>212.57</v>
      </c>
      <c r="Q76" s="27">
        <f t="shared" si="27"/>
        <v>150.5</v>
      </c>
      <c r="R76" s="90">
        <f t="shared" si="7"/>
        <v>1.7250000000000001</v>
      </c>
      <c r="S76" s="27">
        <f t="shared" si="28"/>
        <v>259.61</v>
      </c>
      <c r="T76" s="27">
        <f t="shared" si="29"/>
        <v>62.07</v>
      </c>
      <c r="U76" s="51">
        <f t="shared" si="30"/>
        <v>321.68</v>
      </c>
      <c r="V76" s="8"/>
      <c r="W76" s="104" t="s">
        <v>42</v>
      </c>
      <c r="X76" s="39">
        <f t="shared" si="24"/>
        <v>12.446639999999999</v>
      </c>
      <c r="Y76" s="62">
        <f t="shared" si="25"/>
        <v>5.1333600000000006</v>
      </c>
      <c r="Z76" s="39">
        <f>+X76+Y76</f>
        <v>17.579999999999998</v>
      </c>
      <c r="AA76" s="27">
        <f>+X76</f>
        <v>12.446639999999999</v>
      </c>
      <c r="AB76" s="324">
        <f t="shared" si="13"/>
        <v>1.7250000000000001</v>
      </c>
      <c r="AC76" s="27">
        <f>ROUND(+AA76*AB76,2)</f>
        <v>21.47</v>
      </c>
      <c r="AD76" s="27">
        <f>+Y76</f>
        <v>5.1333600000000006</v>
      </c>
      <c r="AE76" s="51">
        <f t="shared" si="14"/>
        <v>26.603359999999999</v>
      </c>
    </row>
    <row r="77" spans="1:31" ht="15" thickBot="1" x14ac:dyDescent="0.25">
      <c r="B77" s="105" t="s">
        <v>43</v>
      </c>
      <c r="C77" s="141">
        <v>0.54</v>
      </c>
      <c r="D77" s="141"/>
      <c r="E77" s="353">
        <v>95.69</v>
      </c>
      <c r="F77" s="358"/>
      <c r="G77" s="113">
        <v>17.579999999999998</v>
      </c>
      <c r="H77" s="352">
        <v>90.44</v>
      </c>
      <c r="I77" s="45">
        <f t="shared" si="15"/>
        <v>203.70999999999998</v>
      </c>
      <c r="K77" s="59">
        <f t="shared" si="26"/>
        <v>0.46973638996612838</v>
      </c>
      <c r="M77" s="105" t="s">
        <v>43</v>
      </c>
      <c r="N77" s="52">
        <v>144.22999999999999</v>
      </c>
      <c r="O77" s="63">
        <v>59.48</v>
      </c>
      <c r="P77" s="52">
        <v>203.71</v>
      </c>
      <c r="Q77" s="28">
        <f t="shared" si="27"/>
        <v>144.22999999999999</v>
      </c>
      <c r="R77" s="91">
        <f t="shared" si="7"/>
        <v>1.7250000000000001</v>
      </c>
      <c r="S77" s="28">
        <f t="shared" si="28"/>
        <v>248.8</v>
      </c>
      <c r="T77" s="28">
        <f t="shared" si="29"/>
        <v>59.48</v>
      </c>
      <c r="U77" s="61">
        <f t="shared" si="30"/>
        <v>308.28000000000003</v>
      </c>
      <c r="V77" s="8"/>
      <c r="W77" s="105" t="s">
        <v>43</v>
      </c>
      <c r="X77" s="52">
        <f t="shared" si="24"/>
        <v>12.446639999999999</v>
      </c>
      <c r="Y77" s="63">
        <f t="shared" si="25"/>
        <v>5.1333600000000006</v>
      </c>
      <c r="Z77" s="52">
        <f>+X77+Y77</f>
        <v>17.579999999999998</v>
      </c>
      <c r="AA77" s="28">
        <f>+X77</f>
        <v>12.446639999999999</v>
      </c>
      <c r="AB77" s="325">
        <f>+$AA$5</f>
        <v>1.7250000000000001</v>
      </c>
      <c r="AC77" s="28">
        <f>ROUND(+AA77*AB77,2)</f>
        <v>21.47</v>
      </c>
      <c r="AD77" s="28">
        <f>+Y77</f>
        <v>5.1333600000000006</v>
      </c>
      <c r="AE77" s="61">
        <f>+AC77+AD77</f>
        <v>26.603359999999999</v>
      </c>
    </row>
    <row r="78" spans="1:31" ht="10.5" customHeight="1" x14ac:dyDescent="0.2">
      <c r="B78" s="37"/>
      <c r="C78" s="31"/>
      <c r="D78" s="31"/>
      <c r="E78" s="31"/>
      <c r="F78" s="31"/>
      <c r="G78" s="31"/>
      <c r="H78" s="31"/>
      <c r="I78" s="31"/>
      <c r="K78" s="57"/>
      <c r="M78" s="32"/>
      <c r="N78" s="31"/>
      <c r="O78" s="32"/>
      <c r="P78" s="32"/>
      <c r="Q78" s="32"/>
      <c r="R78" s="92"/>
      <c r="S78" s="32"/>
      <c r="T78" s="32"/>
      <c r="U78" s="32"/>
      <c r="W78" s="32"/>
      <c r="X78" s="31"/>
      <c r="Y78" s="32"/>
      <c r="Z78" s="32"/>
      <c r="AA78" s="32"/>
      <c r="AB78" s="327"/>
      <c r="AC78" s="32"/>
      <c r="AD78" s="32"/>
      <c r="AE78" s="32"/>
    </row>
    <row r="79" spans="1:31" x14ac:dyDescent="0.2">
      <c r="C79" s="8"/>
      <c r="D79" s="8"/>
      <c r="E79" s="8"/>
      <c r="F79" s="8"/>
      <c r="G79" s="8"/>
      <c r="H79" s="8"/>
      <c r="I79" s="8"/>
      <c r="R79" s="92"/>
      <c r="U79" s="8"/>
      <c r="AE79" s="8"/>
    </row>
    <row r="80" spans="1:31" x14ac:dyDescent="0.2">
      <c r="R80" s="92"/>
    </row>
    <row r="81" spans="1:18" hidden="1" x14ac:dyDescent="0.2">
      <c r="A81" s="150" t="s">
        <v>107</v>
      </c>
      <c r="R81" s="92"/>
    </row>
    <row r="82" spans="1:18" hidden="1" x14ac:dyDescent="0.2">
      <c r="R82" s="92"/>
    </row>
    <row r="83" spans="1:18" hidden="1" x14ac:dyDescent="0.2">
      <c r="A83" s="150" t="s">
        <v>108</v>
      </c>
      <c r="R83" s="92"/>
    </row>
    <row r="84" spans="1:18" hidden="1" x14ac:dyDescent="0.2">
      <c r="R84" s="92"/>
    </row>
    <row r="85" spans="1:18" hidden="1" x14ac:dyDescent="0.2">
      <c r="A85" s="150" t="s">
        <v>109</v>
      </c>
    </row>
  </sheetData>
  <mergeCells count="3">
    <mergeCell ref="D6:H6"/>
    <mergeCell ref="B9:I9"/>
    <mergeCell ref="C1:E1"/>
  </mergeCells>
  <phoneticPr fontId="0" type="noConversion"/>
  <pageMargins left="0.75" right="0.75" top="1" bottom="1" header="0.5" footer="0.5"/>
  <pageSetup paperSize="5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85"/>
  <sheetViews>
    <sheetView workbookViewId="0">
      <pane xSplit="1" topLeftCell="B1" activePane="topRight" state="frozen"/>
      <selection activeCell="F97" sqref="F97"/>
      <selection pane="topRight" activeCell="F97" sqref="F97"/>
    </sheetView>
  </sheetViews>
  <sheetFormatPr defaultRowHeight="12.75" x14ac:dyDescent="0.2"/>
  <cols>
    <col min="1" max="1" width="9.5703125" style="208" bestFit="1" customWidth="1"/>
    <col min="2" max="2" width="13.28515625" style="213" customWidth="1"/>
    <col min="3" max="3" width="10.5703125" style="213" customWidth="1"/>
    <col min="4" max="4" width="10.28515625" style="213" customWidth="1"/>
    <col min="5" max="5" width="12.28515625" style="213" customWidth="1"/>
    <col min="6" max="6" width="13.85546875" style="213" customWidth="1"/>
    <col min="7" max="7" width="11.28515625" style="213" customWidth="1"/>
    <col min="8" max="8" width="11.7109375" style="213" customWidth="1"/>
    <col min="9" max="9" width="9.140625" style="213"/>
    <col min="10" max="10" width="1.140625" style="213" customWidth="1"/>
    <col min="11" max="11" width="7" style="213" hidden="1" customWidth="1"/>
    <col min="12" max="12" width="1.140625" style="213" customWidth="1"/>
    <col min="13" max="13" width="13" style="213" customWidth="1"/>
    <col min="14" max="14" width="10.5703125" style="213" customWidth="1"/>
    <col min="15" max="15" width="11.28515625" style="213" customWidth="1"/>
    <col min="16" max="16" width="8.7109375" style="213" bestFit="1" customWidth="1"/>
    <col min="17" max="17" width="8.7109375" style="213" customWidth="1"/>
    <col min="18" max="18" width="8" style="213" customWidth="1"/>
    <col min="19" max="19" width="11.5703125" style="213" customWidth="1"/>
    <col min="20" max="20" width="8" style="213" customWidth="1"/>
    <col min="21" max="21" width="11" style="213" bestFit="1" customWidth="1"/>
    <col min="22" max="22" width="9.140625" style="213"/>
    <col min="23" max="23" width="13" customWidth="1"/>
    <col min="24" max="24" width="10.5703125" customWidth="1"/>
    <col min="25" max="25" width="11.28515625" customWidth="1"/>
    <col min="26" max="26" width="8.7109375" bestFit="1" customWidth="1"/>
    <col min="27" max="27" width="8.7109375" customWidth="1"/>
    <col min="28" max="28" width="8.7109375" style="319" customWidth="1"/>
    <col min="29" max="29" width="11.5703125" customWidth="1"/>
    <col min="30" max="30" width="8" customWidth="1"/>
    <col min="31" max="31" width="11" bestFit="1" customWidth="1"/>
    <col min="32" max="16384" width="9.140625" style="213"/>
  </cols>
  <sheetData>
    <row r="1" spans="1:31" ht="15.75" thickBot="1" x14ac:dyDescent="0.3">
      <c r="B1" s="209" t="s">
        <v>62</v>
      </c>
      <c r="C1" s="386"/>
      <c r="D1" s="387"/>
      <c r="E1" s="388"/>
      <c r="F1" s="210" t="str">
        <f>'Summary &amp; PY Comparison'!G5</f>
        <v>URBAN FACILITY</v>
      </c>
      <c r="G1" s="211"/>
      <c r="H1" s="212"/>
      <c r="K1" s="214"/>
      <c r="M1" s="209" t="s">
        <v>62</v>
      </c>
      <c r="N1" s="215"/>
      <c r="O1" s="216"/>
      <c r="P1" s="217"/>
      <c r="Q1" s="210" t="str">
        <f>'Summary &amp; PY Comparison'!G5</f>
        <v>URBAN FACILITY</v>
      </c>
      <c r="R1" s="211"/>
      <c r="S1" s="212"/>
      <c r="W1" s="70" t="s">
        <v>62</v>
      </c>
      <c r="X1" s="71"/>
      <c r="Y1" s="72"/>
      <c r="Z1" s="2"/>
      <c r="AA1" s="86" t="str">
        <f>+Q1</f>
        <v>URBAN FACILITY</v>
      </c>
      <c r="AB1" s="314"/>
      <c r="AC1" s="76"/>
    </row>
    <row r="2" spans="1:31" ht="15.75" thickBot="1" x14ac:dyDescent="0.3">
      <c r="B2" s="209" t="s">
        <v>63</v>
      </c>
      <c r="C2" s="218"/>
      <c r="D2" s="312" t="str">
        <f>'Impact Tool'!E10</f>
        <v>99-9999</v>
      </c>
      <c r="E2" s="217"/>
      <c r="F2" s="209" t="s">
        <v>0</v>
      </c>
      <c r="G2" s="219"/>
      <c r="H2" s="220" t="str">
        <f>'Impact Tool'!I10</f>
        <v>ALAMEDA</v>
      </c>
      <c r="K2" s="214"/>
      <c r="M2" s="209" t="s">
        <v>63</v>
      </c>
      <c r="N2" s="221"/>
      <c r="O2" s="313" t="str">
        <f>'Summary &amp; PY Comparison'!E6</f>
        <v>99-9999</v>
      </c>
      <c r="P2" s="217"/>
      <c r="Q2" s="209" t="s">
        <v>0</v>
      </c>
      <c r="R2" s="219"/>
      <c r="S2" s="220" t="str">
        <f>'Summary &amp; PY Comparison'!I6</f>
        <v>ALAMEDA</v>
      </c>
      <c r="W2" s="70" t="s">
        <v>63</v>
      </c>
      <c r="X2" s="73"/>
      <c r="Y2" s="87" t="str">
        <f>+O2</f>
        <v>99-9999</v>
      </c>
      <c r="Z2" s="2"/>
      <c r="AA2" s="70" t="s">
        <v>0</v>
      </c>
      <c r="AB2" s="315"/>
      <c r="AC2" s="88" t="str">
        <f>+S2</f>
        <v>ALAMEDA</v>
      </c>
    </row>
    <row r="3" spans="1:31" ht="15.75" thickBot="1" x14ac:dyDescent="0.3">
      <c r="B3" s="222"/>
      <c r="C3" s="223"/>
      <c r="D3" s="224"/>
      <c r="E3" s="217"/>
      <c r="F3" s="225" t="s">
        <v>183</v>
      </c>
      <c r="G3" s="226"/>
      <c r="K3" s="214"/>
      <c r="M3" s="222"/>
      <c r="N3" s="223"/>
      <c r="O3" s="224"/>
      <c r="P3" s="217"/>
      <c r="Q3" s="227" t="s">
        <v>183</v>
      </c>
      <c r="R3" s="228"/>
      <c r="W3" s="69"/>
      <c r="X3" s="1"/>
      <c r="Y3" s="4"/>
      <c r="Z3" s="2"/>
      <c r="AA3" s="82" t="s">
        <v>180</v>
      </c>
      <c r="AB3" s="316"/>
    </row>
    <row r="4" spans="1:31" ht="18.75" customHeight="1" thickBot="1" x14ac:dyDescent="0.3">
      <c r="C4" s="223"/>
      <c r="D4" s="229" t="s">
        <v>64</v>
      </c>
      <c r="E4" s="217"/>
      <c r="F4" s="230">
        <f>'Impact Tool'!I12</f>
        <v>36084</v>
      </c>
      <c r="G4" s="217"/>
      <c r="I4" s="231"/>
      <c r="K4" s="232"/>
      <c r="N4" s="223"/>
      <c r="O4" s="233" t="s">
        <v>64</v>
      </c>
      <c r="P4" s="217"/>
      <c r="Q4" s="234">
        <f>'Summary &amp; PY Comparison'!I8</f>
        <v>36084</v>
      </c>
      <c r="R4" s="235"/>
      <c r="W4" s="317" t="s">
        <v>170</v>
      </c>
      <c r="X4" s="1"/>
      <c r="Y4" s="79" t="s">
        <v>64</v>
      </c>
      <c r="Z4" s="2"/>
      <c r="AA4" s="80">
        <f>+Q4</f>
        <v>36084</v>
      </c>
      <c r="AB4" s="318"/>
    </row>
    <row r="5" spans="1:31" ht="15.75" customHeight="1" thickBot="1" x14ac:dyDescent="0.3">
      <c r="C5" s="223"/>
      <c r="D5" s="236" t="s">
        <v>61</v>
      </c>
      <c r="E5" s="217"/>
      <c r="F5" s="237">
        <f>'Summary &amp; PY Comparison'!I9</f>
        <v>1.7894000000000001</v>
      </c>
      <c r="G5" s="217"/>
      <c r="I5" s="231"/>
      <c r="K5" s="232"/>
      <c r="N5" s="223"/>
      <c r="O5" s="233" t="s">
        <v>61</v>
      </c>
      <c r="P5" s="217"/>
      <c r="Q5" s="238">
        <f>'Summary &amp; PY Comparison'!I9</f>
        <v>1.7894000000000001</v>
      </c>
      <c r="R5" s="235"/>
      <c r="U5" s="239"/>
      <c r="X5" s="1"/>
      <c r="Y5" s="79" t="s">
        <v>61</v>
      </c>
      <c r="Z5" s="2"/>
      <c r="AA5" s="84">
        <f>+Q5</f>
        <v>1.7894000000000001</v>
      </c>
      <c r="AB5" s="318"/>
      <c r="AE5" s="93"/>
    </row>
    <row r="6" spans="1:31" ht="16.5" customHeight="1" thickBot="1" x14ac:dyDescent="0.3">
      <c r="B6" s="240" t="s">
        <v>68</v>
      </c>
      <c r="C6" s="241"/>
      <c r="D6" s="389" t="s">
        <v>192</v>
      </c>
      <c r="E6" s="389"/>
      <c r="F6" s="389"/>
      <c r="G6" s="389"/>
      <c r="H6" s="389"/>
      <c r="I6" s="231">
        <f>SUM(E8:H8)</f>
        <v>414.15999999999997</v>
      </c>
      <c r="K6" s="242"/>
    </row>
    <row r="7" spans="1:31" ht="13.5" thickBot="1" x14ac:dyDescent="0.25">
      <c r="B7" s="243"/>
      <c r="C7" s="243"/>
      <c r="D7" s="243"/>
      <c r="E7" s="244"/>
      <c r="F7" s="243"/>
      <c r="G7" s="243"/>
      <c r="H7" s="243"/>
      <c r="I7" s="243"/>
      <c r="K7" s="245"/>
      <c r="N7" s="246" t="s">
        <v>67</v>
      </c>
      <c r="O7" s="247"/>
      <c r="P7" s="219"/>
      <c r="Q7" s="239"/>
      <c r="R7" s="240" t="s">
        <v>68</v>
      </c>
      <c r="U7" s="239"/>
      <c r="X7" s="204" t="s">
        <v>67</v>
      </c>
      <c r="Y7" s="25"/>
      <c r="Z7" s="26"/>
      <c r="AA7" s="93"/>
      <c r="AB7" s="319" t="s">
        <v>68</v>
      </c>
      <c r="AE7" s="93"/>
    </row>
    <row r="8" spans="1:31" ht="15" customHeight="1" thickBot="1" x14ac:dyDescent="0.25">
      <c r="B8" s="248" t="s">
        <v>44</v>
      </c>
      <c r="C8" s="249"/>
      <c r="D8" s="250"/>
      <c r="E8" s="96">
        <v>175.28</v>
      </c>
      <c r="F8" s="96">
        <v>132.03</v>
      </c>
      <c r="G8" s="96">
        <v>17.39</v>
      </c>
      <c r="H8" s="96">
        <v>89.46</v>
      </c>
      <c r="I8" s="97">
        <f>SUM(E8:H8)</f>
        <v>414.15999999999997</v>
      </c>
      <c r="J8"/>
      <c r="K8" s="56"/>
      <c r="L8"/>
      <c r="M8" s="9"/>
      <c r="N8" s="98">
        <v>0.68799999999999994</v>
      </c>
      <c r="O8" s="98">
        <v>0.31200000000000006</v>
      </c>
      <c r="P8" s="98">
        <v>1</v>
      </c>
      <c r="Q8" s="252"/>
      <c r="R8" s="253"/>
      <c r="S8" s="252"/>
      <c r="W8" s="9"/>
      <c r="X8" s="98">
        <v>0.68799999999999994</v>
      </c>
      <c r="Y8" s="98">
        <v>0.31200000000000006</v>
      </c>
      <c r="Z8" s="98">
        <v>1</v>
      </c>
      <c r="AA8" s="16"/>
      <c r="AB8" s="320"/>
      <c r="AC8" s="16"/>
    </row>
    <row r="9" spans="1:31" ht="18.75" thickBot="1" x14ac:dyDescent="0.3">
      <c r="B9" s="390"/>
      <c r="C9" s="390"/>
      <c r="D9" s="390"/>
      <c r="E9" s="390"/>
      <c r="F9" s="390"/>
      <c r="G9" s="390"/>
      <c r="H9" s="390"/>
      <c r="I9" s="390"/>
      <c r="K9" s="251"/>
      <c r="M9" s="18" t="str">
        <f>+O5&amp;" "&amp;"Urban Federal Rates Effective 10/1/16 Through 9/30/17"</f>
        <v>Wage Index Urban Federal Rates Effective 10/1/16 Through 9/30/17</v>
      </c>
      <c r="N9" s="19"/>
      <c r="O9" s="19"/>
      <c r="P9" s="19"/>
      <c r="Q9" s="19"/>
      <c r="R9" s="19"/>
      <c r="S9" s="19"/>
      <c r="T9" s="19"/>
      <c r="U9" s="20"/>
      <c r="W9" s="18" t="str">
        <f>+Y5&amp;" "&amp;"Urban Federal Rates Effective 10/1/15 Through 9/30/16"</f>
        <v>Wage Index Urban Federal Rates Effective 10/1/15 Through 9/30/16</v>
      </c>
      <c r="X9" s="19"/>
      <c r="Y9" s="19"/>
      <c r="Z9" s="19"/>
      <c r="AA9" s="19"/>
      <c r="AB9" s="321"/>
      <c r="AC9" s="19"/>
      <c r="AD9" s="19"/>
      <c r="AE9" s="20"/>
    </row>
    <row r="10" spans="1:31" ht="16.5" customHeight="1" thickBot="1" x14ac:dyDescent="0.25">
      <c r="B10" s="341" t="s">
        <v>184</v>
      </c>
      <c r="C10" s="40"/>
      <c r="D10" s="40"/>
      <c r="E10" s="40"/>
      <c r="F10" s="40"/>
      <c r="G10" s="40"/>
      <c r="H10" s="40"/>
      <c r="I10" s="41"/>
      <c r="K10" s="251"/>
      <c r="M10" s="254" t="s">
        <v>45</v>
      </c>
      <c r="N10" s="255"/>
      <c r="O10" s="255"/>
      <c r="P10" s="256"/>
      <c r="Q10" s="254" t="s">
        <v>46</v>
      </c>
      <c r="R10" s="257"/>
      <c r="S10" s="247"/>
      <c r="T10" s="247"/>
      <c r="U10" s="219"/>
      <c r="W10" s="23" t="s">
        <v>45</v>
      </c>
      <c r="X10" s="21"/>
      <c r="Y10" s="21"/>
      <c r="Z10" s="22"/>
      <c r="AA10" s="23" t="s">
        <v>46</v>
      </c>
      <c r="AB10" s="322"/>
      <c r="AC10" s="25"/>
      <c r="AD10" s="25"/>
      <c r="AE10" s="26"/>
    </row>
    <row r="11" spans="1:31" ht="76.5" customHeight="1" thickBot="1" x14ac:dyDescent="0.3">
      <c r="B11" s="258" t="s">
        <v>169</v>
      </c>
      <c r="C11" s="259" t="s">
        <v>47</v>
      </c>
      <c r="D11" s="259" t="s">
        <v>48</v>
      </c>
      <c r="E11" s="259" t="s">
        <v>49</v>
      </c>
      <c r="F11" s="259" t="s">
        <v>50</v>
      </c>
      <c r="G11" s="260" t="s">
        <v>51</v>
      </c>
      <c r="H11" s="259" t="s">
        <v>52</v>
      </c>
      <c r="I11" s="261" t="s">
        <v>53</v>
      </c>
      <c r="K11" s="262" t="s">
        <v>54</v>
      </c>
      <c r="M11" s="263" t="s">
        <v>165</v>
      </c>
      <c r="N11" s="348" t="s">
        <v>225</v>
      </c>
      <c r="O11" s="348" t="s">
        <v>226</v>
      </c>
      <c r="P11" s="264" t="s">
        <v>55</v>
      </c>
      <c r="Q11" s="265" t="s">
        <v>56</v>
      </c>
      <c r="R11" s="266" t="s">
        <v>57</v>
      </c>
      <c r="S11" s="267" t="s">
        <v>58</v>
      </c>
      <c r="T11" s="268" t="s">
        <v>59</v>
      </c>
      <c r="U11" s="269" t="s">
        <v>60</v>
      </c>
      <c r="W11" s="176" t="s">
        <v>169</v>
      </c>
      <c r="X11" s="99" t="s">
        <v>186</v>
      </c>
      <c r="Y11" s="99" t="s">
        <v>187</v>
      </c>
      <c r="Z11" s="48" t="s">
        <v>55</v>
      </c>
      <c r="AA11" s="46" t="s">
        <v>56</v>
      </c>
      <c r="AB11" s="323" t="s">
        <v>57</v>
      </c>
      <c r="AC11" s="49" t="s">
        <v>58</v>
      </c>
      <c r="AD11" s="50" t="s">
        <v>59</v>
      </c>
      <c r="AE11" s="47" t="s">
        <v>60</v>
      </c>
    </row>
    <row r="12" spans="1:31" ht="15" customHeight="1" x14ac:dyDescent="0.2">
      <c r="A12" s="270" t="s">
        <v>110</v>
      </c>
      <c r="B12" s="271" t="s">
        <v>1</v>
      </c>
      <c r="C12" s="181">
        <v>2.67</v>
      </c>
      <c r="D12" s="181">
        <v>1.87</v>
      </c>
      <c r="E12" s="123">
        <v>468</v>
      </c>
      <c r="F12" s="123">
        <v>246.9</v>
      </c>
      <c r="G12" s="124"/>
      <c r="H12" s="123">
        <v>89.46</v>
      </c>
      <c r="I12" s="272">
        <f t="shared" ref="I12:I68" si="0">SUM(E12:H12)</f>
        <v>804.36</v>
      </c>
      <c r="K12" s="273">
        <f t="shared" ref="K12:K34" si="1">+E12/I12</f>
        <v>0.58182903177681633</v>
      </c>
      <c r="M12" s="274" t="s">
        <v>1</v>
      </c>
      <c r="N12" s="275">
        <f t="shared" ref="N12:N68" si="2">+I12*$N$8</f>
        <v>553.39967999999999</v>
      </c>
      <c r="O12" s="276">
        <f t="shared" ref="O12:O68" si="3">+I12*$O$8</f>
        <v>250.96032000000005</v>
      </c>
      <c r="P12" s="275">
        <f t="shared" ref="P12:P68" si="4">+N12+O12</f>
        <v>804.36</v>
      </c>
      <c r="Q12" s="277">
        <f t="shared" ref="Q12:Q68" si="5">+N12</f>
        <v>553.39967999999999</v>
      </c>
      <c r="R12" s="278">
        <f>+$Q$5</f>
        <v>1.7894000000000001</v>
      </c>
      <c r="S12" s="277">
        <f t="shared" ref="S12:S68" si="6">ROUND(+Q12*R12,2)</f>
        <v>990.25</v>
      </c>
      <c r="T12" s="277">
        <f t="shared" ref="T12:T68" si="7">+O12</f>
        <v>250.96032000000005</v>
      </c>
      <c r="U12" s="279">
        <f>+S12+T12</f>
        <v>1241.2103200000001</v>
      </c>
      <c r="W12" s="42" t="s">
        <v>1</v>
      </c>
      <c r="X12" s="39">
        <f>+F12*$X$8</f>
        <v>169.8672</v>
      </c>
      <c r="Y12" s="62">
        <f>+F12*$Y$8</f>
        <v>77.032800000000009</v>
      </c>
      <c r="Z12" s="39">
        <f>+X12+Y12</f>
        <v>246.9</v>
      </c>
      <c r="AA12" s="27">
        <f>+X12</f>
        <v>169.8672</v>
      </c>
      <c r="AB12" s="324">
        <f>+$AA$5</f>
        <v>1.7894000000000001</v>
      </c>
      <c r="AC12" s="27">
        <f t="shared" ref="AC12:AC75" si="8">ROUND(+AA12*AB12,2)</f>
        <v>303.95999999999998</v>
      </c>
      <c r="AD12" s="27">
        <f t="shared" ref="AD12:AD75" si="9">+Y12</f>
        <v>77.032800000000009</v>
      </c>
      <c r="AE12" s="51">
        <f>+AC12+AD12</f>
        <v>380.99279999999999</v>
      </c>
    </row>
    <row r="13" spans="1:31" ht="15" customHeight="1" x14ac:dyDescent="0.2">
      <c r="A13" s="208" t="s">
        <v>111</v>
      </c>
      <c r="B13" s="274" t="s">
        <v>2</v>
      </c>
      <c r="C13" s="111">
        <v>2.57</v>
      </c>
      <c r="D13" s="111">
        <v>1.87</v>
      </c>
      <c r="E13" s="38">
        <v>450.47</v>
      </c>
      <c r="F13" s="38">
        <v>246.9</v>
      </c>
      <c r="G13" s="29"/>
      <c r="H13" s="38">
        <v>89.46</v>
      </c>
      <c r="I13" s="280">
        <f t="shared" si="0"/>
        <v>786.83</v>
      </c>
      <c r="K13" s="273">
        <f t="shared" si="1"/>
        <v>0.57251248681417843</v>
      </c>
      <c r="M13" s="274" t="s">
        <v>2</v>
      </c>
      <c r="N13" s="275">
        <f t="shared" si="2"/>
        <v>541.33903999999995</v>
      </c>
      <c r="O13" s="276">
        <f t="shared" si="3"/>
        <v>245.49096000000006</v>
      </c>
      <c r="P13" s="275">
        <f t="shared" si="4"/>
        <v>786.83</v>
      </c>
      <c r="Q13" s="277">
        <f t="shared" si="5"/>
        <v>541.33903999999995</v>
      </c>
      <c r="R13" s="278">
        <f t="shared" ref="R13:R77" si="10">+$Q$5</f>
        <v>1.7894000000000001</v>
      </c>
      <c r="S13" s="277">
        <f t="shared" si="6"/>
        <v>968.67</v>
      </c>
      <c r="T13" s="277">
        <f t="shared" si="7"/>
        <v>245.49096000000006</v>
      </c>
      <c r="U13" s="279">
        <f t="shared" ref="U13:U69" si="11">+S13+T13</f>
        <v>1214.1609599999999</v>
      </c>
      <c r="W13" s="42" t="s">
        <v>2</v>
      </c>
      <c r="X13" s="39">
        <f t="shared" ref="X13:X34" si="12">+F13*$X$8</f>
        <v>169.8672</v>
      </c>
      <c r="Y13" s="62">
        <f t="shared" ref="Y13:Y34" si="13">+F13*$Y$8</f>
        <v>77.032800000000009</v>
      </c>
      <c r="Z13" s="39">
        <f t="shared" ref="Z13:Z75" si="14">+X13+Y13</f>
        <v>246.9</v>
      </c>
      <c r="AA13" s="27">
        <f t="shared" ref="AA13:AA75" si="15">+X13</f>
        <v>169.8672</v>
      </c>
      <c r="AB13" s="324">
        <f t="shared" ref="AB13:AB76" si="16">+$AA$5</f>
        <v>1.7894000000000001</v>
      </c>
      <c r="AC13" s="27">
        <f t="shared" si="8"/>
        <v>303.95999999999998</v>
      </c>
      <c r="AD13" s="27">
        <f t="shared" si="9"/>
        <v>77.032800000000009</v>
      </c>
      <c r="AE13" s="51">
        <f t="shared" ref="AE13:AE76" si="17">+AC13+AD13</f>
        <v>380.99279999999999</v>
      </c>
    </row>
    <row r="14" spans="1:31" ht="15" customHeight="1" x14ac:dyDescent="0.2">
      <c r="A14" s="208" t="s">
        <v>112</v>
      </c>
      <c r="B14" s="274" t="s">
        <v>3</v>
      </c>
      <c r="C14" s="111">
        <v>2.61</v>
      </c>
      <c r="D14" s="111">
        <v>1.28</v>
      </c>
      <c r="E14" s="38">
        <v>457.48</v>
      </c>
      <c r="F14" s="38">
        <v>169</v>
      </c>
      <c r="G14" s="29"/>
      <c r="H14" s="38">
        <v>89.46</v>
      </c>
      <c r="I14" s="280">
        <f t="shared" si="0"/>
        <v>715.94</v>
      </c>
      <c r="K14" s="273">
        <f t="shared" si="1"/>
        <v>0.63899209430957904</v>
      </c>
      <c r="M14" s="274" t="s">
        <v>3</v>
      </c>
      <c r="N14" s="275">
        <f t="shared" si="2"/>
        <v>492.56671999999998</v>
      </c>
      <c r="O14" s="276">
        <f t="shared" si="3"/>
        <v>223.37328000000005</v>
      </c>
      <c r="P14" s="275">
        <f t="shared" si="4"/>
        <v>715.94</v>
      </c>
      <c r="Q14" s="277">
        <f t="shared" si="5"/>
        <v>492.56671999999998</v>
      </c>
      <c r="R14" s="278">
        <f t="shared" si="10"/>
        <v>1.7894000000000001</v>
      </c>
      <c r="S14" s="277">
        <f t="shared" si="6"/>
        <v>881.4</v>
      </c>
      <c r="T14" s="277">
        <f t="shared" si="7"/>
        <v>223.37328000000005</v>
      </c>
      <c r="U14" s="279">
        <f t="shared" si="11"/>
        <v>1104.7732800000001</v>
      </c>
      <c r="W14" s="42" t="s">
        <v>3</v>
      </c>
      <c r="X14" s="39">
        <f t="shared" si="12"/>
        <v>116.27199999999999</v>
      </c>
      <c r="Y14" s="62">
        <f t="shared" si="13"/>
        <v>52.728000000000009</v>
      </c>
      <c r="Z14" s="39">
        <f t="shared" si="14"/>
        <v>169</v>
      </c>
      <c r="AA14" s="27">
        <f t="shared" si="15"/>
        <v>116.27199999999999</v>
      </c>
      <c r="AB14" s="324">
        <f t="shared" si="16"/>
        <v>1.7894000000000001</v>
      </c>
      <c r="AC14" s="27">
        <f t="shared" si="8"/>
        <v>208.06</v>
      </c>
      <c r="AD14" s="27">
        <f t="shared" si="9"/>
        <v>52.728000000000009</v>
      </c>
      <c r="AE14" s="51">
        <f t="shared" si="17"/>
        <v>260.78800000000001</v>
      </c>
    </row>
    <row r="15" spans="1:31" ht="15" customHeight="1" x14ac:dyDescent="0.2">
      <c r="B15" s="274" t="s">
        <v>4</v>
      </c>
      <c r="C15" s="111">
        <v>2.19</v>
      </c>
      <c r="D15" s="111">
        <v>1.28</v>
      </c>
      <c r="E15" s="38">
        <v>383.86</v>
      </c>
      <c r="F15" s="38">
        <v>169</v>
      </c>
      <c r="G15" s="29"/>
      <c r="H15" s="38">
        <v>89.46</v>
      </c>
      <c r="I15" s="280">
        <f t="shared" si="0"/>
        <v>642.32000000000005</v>
      </c>
      <c r="K15" s="273">
        <f t="shared" si="1"/>
        <v>0.5976148960019928</v>
      </c>
      <c r="M15" s="274" t="s">
        <v>4</v>
      </c>
      <c r="N15" s="275">
        <f t="shared" si="2"/>
        <v>441.91615999999999</v>
      </c>
      <c r="O15" s="276">
        <f t="shared" si="3"/>
        <v>200.40384000000006</v>
      </c>
      <c r="P15" s="275">
        <f t="shared" si="4"/>
        <v>642.32000000000005</v>
      </c>
      <c r="Q15" s="277">
        <f t="shared" si="5"/>
        <v>441.91615999999999</v>
      </c>
      <c r="R15" s="278">
        <f t="shared" si="10"/>
        <v>1.7894000000000001</v>
      </c>
      <c r="S15" s="277">
        <f t="shared" si="6"/>
        <v>790.76</v>
      </c>
      <c r="T15" s="277">
        <f t="shared" si="7"/>
        <v>200.40384000000006</v>
      </c>
      <c r="U15" s="279">
        <f t="shared" si="11"/>
        <v>991.16384000000005</v>
      </c>
      <c r="W15" s="42" t="s">
        <v>4</v>
      </c>
      <c r="X15" s="39">
        <f t="shared" si="12"/>
        <v>116.27199999999999</v>
      </c>
      <c r="Y15" s="62">
        <f t="shared" si="13"/>
        <v>52.728000000000009</v>
      </c>
      <c r="Z15" s="39">
        <f t="shared" si="14"/>
        <v>169</v>
      </c>
      <c r="AA15" s="27">
        <f t="shared" si="15"/>
        <v>116.27199999999999</v>
      </c>
      <c r="AB15" s="324">
        <f t="shared" si="16"/>
        <v>1.7894000000000001</v>
      </c>
      <c r="AC15" s="27">
        <f t="shared" si="8"/>
        <v>208.06</v>
      </c>
      <c r="AD15" s="27">
        <f t="shared" si="9"/>
        <v>52.728000000000009</v>
      </c>
      <c r="AE15" s="51">
        <f t="shared" si="17"/>
        <v>260.78800000000001</v>
      </c>
    </row>
    <row r="16" spans="1:31" ht="15" customHeight="1" x14ac:dyDescent="0.2">
      <c r="B16" s="274" t="s">
        <v>5</v>
      </c>
      <c r="C16" s="111">
        <v>2.5499999999999998</v>
      </c>
      <c r="D16" s="111">
        <v>0.85</v>
      </c>
      <c r="E16" s="38">
        <v>446.96</v>
      </c>
      <c r="F16" s="38">
        <v>112.23</v>
      </c>
      <c r="G16" s="29"/>
      <c r="H16" s="38">
        <v>89.46</v>
      </c>
      <c r="I16" s="280">
        <f t="shared" si="0"/>
        <v>648.65</v>
      </c>
      <c r="K16" s="273">
        <f t="shared" si="1"/>
        <v>0.68906189778771298</v>
      </c>
      <c r="M16" s="274" t="s">
        <v>5</v>
      </c>
      <c r="N16" s="275">
        <f t="shared" si="2"/>
        <v>446.27119999999996</v>
      </c>
      <c r="O16" s="276">
        <f t="shared" si="3"/>
        <v>202.37880000000004</v>
      </c>
      <c r="P16" s="275">
        <f t="shared" si="4"/>
        <v>648.65</v>
      </c>
      <c r="Q16" s="277">
        <f t="shared" si="5"/>
        <v>446.27119999999996</v>
      </c>
      <c r="R16" s="278">
        <f t="shared" si="10"/>
        <v>1.7894000000000001</v>
      </c>
      <c r="S16" s="277">
        <f t="shared" si="6"/>
        <v>798.56</v>
      </c>
      <c r="T16" s="277">
        <f t="shared" si="7"/>
        <v>202.37880000000004</v>
      </c>
      <c r="U16" s="279">
        <f t="shared" si="11"/>
        <v>1000.9388</v>
      </c>
      <c r="W16" s="42" t="s">
        <v>5</v>
      </c>
      <c r="X16" s="39">
        <f t="shared" si="12"/>
        <v>77.21423999999999</v>
      </c>
      <c r="Y16" s="62">
        <f t="shared" si="13"/>
        <v>35.015760000000007</v>
      </c>
      <c r="Z16" s="39">
        <f t="shared" si="14"/>
        <v>112.22999999999999</v>
      </c>
      <c r="AA16" s="27">
        <f t="shared" si="15"/>
        <v>77.21423999999999</v>
      </c>
      <c r="AB16" s="324">
        <f t="shared" si="16"/>
        <v>1.7894000000000001</v>
      </c>
      <c r="AC16" s="27">
        <f t="shared" si="8"/>
        <v>138.16999999999999</v>
      </c>
      <c r="AD16" s="27">
        <f t="shared" si="9"/>
        <v>35.015760000000007</v>
      </c>
      <c r="AE16" s="51">
        <f t="shared" si="17"/>
        <v>173.18575999999999</v>
      </c>
    </row>
    <row r="17" spans="1:31" ht="15" customHeight="1" x14ac:dyDescent="0.2">
      <c r="B17" s="274" t="s">
        <v>6</v>
      </c>
      <c r="C17" s="111">
        <v>2.15</v>
      </c>
      <c r="D17" s="111">
        <v>0.85</v>
      </c>
      <c r="E17" s="38">
        <v>376.85</v>
      </c>
      <c r="F17" s="38">
        <v>112.23</v>
      </c>
      <c r="G17" s="29"/>
      <c r="H17" s="38">
        <v>89.46</v>
      </c>
      <c r="I17" s="280">
        <f t="shared" si="0"/>
        <v>578.54000000000008</v>
      </c>
      <c r="K17" s="273">
        <f t="shared" si="1"/>
        <v>0.6513810626750095</v>
      </c>
      <c r="M17" s="274" t="s">
        <v>6</v>
      </c>
      <c r="N17" s="275">
        <f t="shared" si="2"/>
        <v>398.03552000000002</v>
      </c>
      <c r="O17" s="276">
        <f t="shared" si="3"/>
        <v>180.50448000000006</v>
      </c>
      <c r="P17" s="275">
        <f t="shared" si="4"/>
        <v>578.54000000000008</v>
      </c>
      <c r="Q17" s="277">
        <f t="shared" si="5"/>
        <v>398.03552000000002</v>
      </c>
      <c r="R17" s="278">
        <f t="shared" si="10"/>
        <v>1.7894000000000001</v>
      </c>
      <c r="S17" s="277">
        <f t="shared" si="6"/>
        <v>712.24</v>
      </c>
      <c r="T17" s="277">
        <f t="shared" si="7"/>
        <v>180.50448000000006</v>
      </c>
      <c r="U17" s="279">
        <f t="shared" si="11"/>
        <v>892.74448000000007</v>
      </c>
      <c r="W17" s="42" t="s">
        <v>6</v>
      </c>
      <c r="X17" s="39">
        <f t="shared" si="12"/>
        <v>77.21423999999999</v>
      </c>
      <c r="Y17" s="62">
        <f t="shared" si="13"/>
        <v>35.015760000000007</v>
      </c>
      <c r="Z17" s="39">
        <f t="shared" si="14"/>
        <v>112.22999999999999</v>
      </c>
      <c r="AA17" s="27">
        <f t="shared" si="15"/>
        <v>77.21423999999999</v>
      </c>
      <c r="AB17" s="324">
        <f t="shared" si="16"/>
        <v>1.7894000000000001</v>
      </c>
      <c r="AC17" s="27">
        <f t="shared" si="8"/>
        <v>138.16999999999999</v>
      </c>
      <c r="AD17" s="27">
        <f t="shared" si="9"/>
        <v>35.015760000000007</v>
      </c>
      <c r="AE17" s="51">
        <f t="shared" si="17"/>
        <v>173.18575999999999</v>
      </c>
    </row>
    <row r="18" spans="1:31" ht="15" customHeight="1" x14ac:dyDescent="0.2">
      <c r="B18" s="274" t="s">
        <v>7</v>
      </c>
      <c r="C18" s="111">
        <v>2.4700000000000002</v>
      </c>
      <c r="D18" s="111">
        <v>0.55000000000000004</v>
      </c>
      <c r="E18" s="38">
        <v>432.94</v>
      </c>
      <c r="F18" s="38">
        <v>72.62</v>
      </c>
      <c r="G18" s="29"/>
      <c r="H18" s="38">
        <v>89.46</v>
      </c>
      <c r="I18" s="280">
        <f t="shared" si="0"/>
        <v>595.02</v>
      </c>
      <c r="K18" s="273">
        <f t="shared" si="1"/>
        <v>0.72760579476320131</v>
      </c>
      <c r="M18" s="274" t="s">
        <v>7</v>
      </c>
      <c r="N18" s="275">
        <f t="shared" si="2"/>
        <v>409.37375999999995</v>
      </c>
      <c r="O18" s="276">
        <f t="shared" si="3"/>
        <v>185.64624000000003</v>
      </c>
      <c r="P18" s="275">
        <f t="shared" si="4"/>
        <v>595.02</v>
      </c>
      <c r="Q18" s="277">
        <f t="shared" si="5"/>
        <v>409.37375999999995</v>
      </c>
      <c r="R18" s="278">
        <f t="shared" si="10"/>
        <v>1.7894000000000001</v>
      </c>
      <c r="S18" s="277">
        <f t="shared" si="6"/>
        <v>732.53</v>
      </c>
      <c r="T18" s="277">
        <f t="shared" si="7"/>
        <v>185.64624000000003</v>
      </c>
      <c r="U18" s="279">
        <f t="shared" si="11"/>
        <v>918.17624000000001</v>
      </c>
      <c r="W18" s="42" t="s">
        <v>7</v>
      </c>
      <c r="X18" s="39">
        <f t="shared" si="12"/>
        <v>49.962559999999996</v>
      </c>
      <c r="Y18" s="62">
        <f t="shared" si="13"/>
        <v>22.657440000000005</v>
      </c>
      <c r="Z18" s="39">
        <f t="shared" si="14"/>
        <v>72.62</v>
      </c>
      <c r="AA18" s="27">
        <f t="shared" si="15"/>
        <v>49.962559999999996</v>
      </c>
      <c r="AB18" s="324">
        <f t="shared" si="16"/>
        <v>1.7894000000000001</v>
      </c>
      <c r="AC18" s="27">
        <f t="shared" si="8"/>
        <v>89.4</v>
      </c>
      <c r="AD18" s="27">
        <f t="shared" si="9"/>
        <v>22.657440000000005</v>
      </c>
      <c r="AE18" s="51">
        <f t="shared" si="17"/>
        <v>112.05744000000001</v>
      </c>
    </row>
    <row r="19" spans="1:31" ht="15" customHeight="1" x14ac:dyDescent="0.2">
      <c r="B19" s="274" t="s">
        <v>8</v>
      </c>
      <c r="C19" s="111">
        <v>2.19</v>
      </c>
      <c r="D19" s="111">
        <v>0.55000000000000004</v>
      </c>
      <c r="E19" s="38">
        <v>383.86</v>
      </c>
      <c r="F19" s="38">
        <v>72.62</v>
      </c>
      <c r="G19" s="29"/>
      <c r="H19" s="38">
        <v>89.46</v>
      </c>
      <c r="I19" s="280">
        <f t="shared" si="0"/>
        <v>545.94000000000005</v>
      </c>
      <c r="K19" s="273">
        <f t="shared" si="1"/>
        <v>0.70311755870608483</v>
      </c>
      <c r="M19" s="274" t="s">
        <v>8</v>
      </c>
      <c r="N19" s="275">
        <f t="shared" si="2"/>
        <v>375.60672</v>
      </c>
      <c r="O19" s="276">
        <f t="shared" si="3"/>
        <v>170.33328000000006</v>
      </c>
      <c r="P19" s="275">
        <f t="shared" si="4"/>
        <v>545.94000000000005</v>
      </c>
      <c r="Q19" s="277">
        <f t="shared" si="5"/>
        <v>375.60672</v>
      </c>
      <c r="R19" s="278">
        <f t="shared" si="10"/>
        <v>1.7894000000000001</v>
      </c>
      <c r="S19" s="277">
        <f t="shared" si="6"/>
        <v>672.11</v>
      </c>
      <c r="T19" s="277">
        <f t="shared" si="7"/>
        <v>170.33328000000006</v>
      </c>
      <c r="U19" s="279">
        <f t="shared" si="11"/>
        <v>842.44328000000007</v>
      </c>
      <c r="W19" s="42" t="s">
        <v>8</v>
      </c>
      <c r="X19" s="39">
        <f t="shared" si="12"/>
        <v>49.962559999999996</v>
      </c>
      <c r="Y19" s="62">
        <f t="shared" si="13"/>
        <v>22.657440000000005</v>
      </c>
      <c r="Z19" s="39">
        <f t="shared" si="14"/>
        <v>72.62</v>
      </c>
      <c r="AA19" s="27">
        <f t="shared" si="15"/>
        <v>49.962559999999996</v>
      </c>
      <c r="AB19" s="324">
        <f t="shared" si="16"/>
        <v>1.7894000000000001</v>
      </c>
      <c r="AC19" s="27">
        <f t="shared" si="8"/>
        <v>89.4</v>
      </c>
      <c r="AD19" s="27">
        <f t="shared" si="9"/>
        <v>22.657440000000005</v>
      </c>
      <c r="AE19" s="51">
        <f t="shared" si="17"/>
        <v>112.05744000000001</v>
      </c>
    </row>
    <row r="20" spans="1:31" ht="15" customHeight="1" thickBot="1" x14ac:dyDescent="0.25">
      <c r="A20" s="255"/>
      <c r="B20" s="281" t="s">
        <v>9</v>
      </c>
      <c r="C20" s="133">
        <v>2.2599999999999998</v>
      </c>
      <c r="D20" s="133">
        <v>0.28000000000000003</v>
      </c>
      <c r="E20" s="44">
        <v>396.13</v>
      </c>
      <c r="F20" s="44">
        <v>36.97</v>
      </c>
      <c r="G20" s="30"/>
      <c r="H20" s="44">
        <v>89.46</v>
      </c>
      <c r="I20" s="282">
        <f t="shared" si="0"/>
        <v>522.56000000000006</v>
      </c>
      <c r="J20" s="283"/>
      <c r="K20" s="284">
        <f t="shared" si="1"/>
        <v>0.75805649112063678</v>
      </c>
      <c r="L20" s="283"/>
      <c r="M20" s="281" t="s">
        <v>9</v>
      </c>
      <c r="N20" s="285">
        <f t="shared" si="2"/>
        <v>359.52127999999999</v>
      </c>
      <c r="O20" s="286">
        <f t="shared" si="3"/>
        <v>163.03872000000004</v>
      </c>
      <c r="P20" s="285">
        <f t="shared" si="4"/>
        <v>522.56000000000006</v>
      </c>
      <c r="Q20" s="287">
        <f t="shared" si="5"/>
        <v>359.52127999999999</v>
      </c>
      <c r="R20" s="288">
        <f t="shared" si="10"/>
        <v>1.7894000000000001</v>
      </c>
      <c r="S20" s="287">
        <f t="shared" si="6"/>
        <v>643.33000000000004</v>
      </c>
      <c r="T20" s="287">
        <f t="shared" si="7"/>
        <v>163.03872000000004</v>
      </c>
      <c r="U20" s="289">
        <f t="shared" si="11"/>
        <v>806.36872000000005</v>
      </c>
      <c r="W20" s="132" t="s">
        <v>9</v>
      </c>
      <c r="X20" s="52">
        <f t="shared" si="12"/>
        <v>25.435359999999996</v>
      </c>
      <c r="Y20" s="63">
        <f t="shared" si="13"/>
        <v>11.534640000000001</v>
      </c>
      <c r="Z20" s="52">
        <f t="shared" si="14"/>
        <v>36.97</v>
      </c>
      <c r="AA20" s="28">
        <f t="shared" si="15"/>
        <v>25.435359999999996</v>
      </c>
      <c r="AB20" s="325">
        <f t="shared" si="16"/>
        <v>1.7894000000000001</v>
      </c>
      <c r="AC20" s="28">
        <f t="shared" si="8"/>
        <v>45.51</v>
      </c>
      <c r="AD20" s="28">
        <f t="shared" si="9"/>
        <v>11.534640000000001</v>
      </c>
      <c r="AE20" s="61">
        <f t="shared" si="17"/>
        <v>57.044640000000001</v>
      </c>
    </row>
    <row r="21" spans="1:31" ht="15" customHeight="1" x14ac:dyDescent="0.2">
      <c r="A21" s="270" t="s">
        <v>110</v>
      </c>
      <c r="B21" s="290" t="s">
        <v>10</v>
      </c>
      <c r="C21" s="121">
        <v>1.56</v>
      </c>
      <c r="D21" s="122">
        <v>1.87</v>
      </c>
      <c r="E21" s="123">
        <v>273.44</v>
      </c>
      <c r="F21" s="123">
        <v>246.9</v>
      </c>
      <c r="G21" s="124"/>
      <c r="H21" s="123">
        <v>89.46</v>
      </c>
      <c r="I21" s="272">
        <f t="shared" si="0"/>
        <v>609.80000000000007</v>
      </c>
      <c r="K21" s="291">
        <f t="shared" si="1"/>
        <v>0.44840931452935384</v>
      </c>
      <c r="M21" s="290" t="s">
        <v>10</v>
      </c>
      <c r="N21" s="292">
        <f t="shared" si="2"/>
        <v>419.54239999999999</v>
      </c>
      <c r="O21" s="293">
        <f t="shared" si="3"/>
        <v>190.25760000000005</v>
      </c>
      <c r="P21" s="292">
        <f t="shared" si="4"/>
        <v>609.80000000000007</v>
      </c>
      <c r="Q21" s="294">
        <f t="shared" si="5"/>
        <v>419.54239999999999</v>
      </c>
      <c r="R21" s="295">
        <f t="shared" si="10"/>
        <v>1.7894000000000001</v>
      </c>
      <c r="S21" s="294">
        <f t="shared" si="6"/>
        <v>750.73</v>
      </c>
      <c r="T21" s="294">
        <f t="shared" si="7"/>
        <v>190.25760000000005</v>
      </c>
      <c r="U21" s="296">
        <f t="shared" si="11"/>
        <v>940.98760000000004</v>
      </c>
      <c r="W21" s="120" t="s">
        <v>10</v>
      </c>
      <c r="X21" s="127">
        <f t="shared" si="12"/>
        <v>169.8672</v>
      </c>
      <c r="Y21" s="128">
        <f t="shared" si="13"/>
        <v>77.032800000000009</v>
      </c>
      <c r="Z21" s="127">
        <f t="shared" si="14"/>
        <v>246.9</v>
      </c>
      <c r="AA21" s="129">
        <f t="shared" si="15"/>
        <v>169.8672</v>
      </c>
      <c r="AB21" s="326">
        <f t="shared" si="16"/>
        <v>1.7894000000000001</v>
      </c>
      <c r="AC21" s="129">
        <f t="shared" si="8"/>
        <v>303.95999999999998</v>
      </c>
      <c r="AD21" s="129">
        <f t="shared" si="9"/>
        <v>77.032800000000009</v>
      </c>
      <c r="AE21" s="131">
        <f t="shared" si="17"/>
        <v>380.99279999999999</v>
      </c>
    </row>
    <row r="22" spans="1:31" ht="14.25" x14ac:dyDescent="0.2">
      <c r="A22" s="208" t="s">
        <v>113</v>
      </c>
      <c r="B22" s="297" t="s">
        <v>11</v>
      </c>
      <c r="C22" s="112">
        <v>1.56</v>
      </c>
      <c r="D22" s="113">
        <v>1.87</v>
      </c>
      <c r="E22" s="38">
        <v>273.44</v>
      </c>
      <c r="F22" s="38">
        <v>246.9</v>
      </c>
      <c r="G22" s="29"/>
      <c r="H22" s="38">
        <v>89.46</v>
      </c>
      <c r="I22" s="280">
        <f t="shared" si="0"/>
        <v>609.80000000000007</v>
      </c>
      <c r="K22" s="273">
        <f t="shared" si="1"/>
        <v>0.44840931452935384</v>
      </c>
      <c r="M22" s="297" t="s">
        <v>11</v>
      </c>
      <c r="N22" s="275">
        <f t="shared" si="2"/>
        <v>419.54239999999999</v>
      </c>
      <c r="O22" s="276">
        <f t="shared" si="3"/>
        <v>190.25760000000005</v>
      </c>
      <c r="P22" s="275">
        <f t="shared" si="4"/>
        <v>609.80000000000007</v>
      </c>
      <c r="Q22" s="277">
        <f t="shared" si="5"/>
        <v>419.54239999999999</v>
      </c>
      <c r="R22" s="278">
        <f t="shared" si="10"/>
        <v>1.7894000000000001</v>
      </c>
      <c r="S22" s="277">
        <f t="shared" si="6"/>
        <v>750.73</v>
      </c>
      <c r="T22" s="277">
        <f t="shared" si="7"/>
        <v>190.25760000000005</v>
      </c>
      <c r="U22" s="279">
        <f t="shared" si="11"/>
        <v>940.98760000000004</v>
      </c>
      <c r="W22" s="104" t="s">
        <v>11</v>
      </c>
      <c r="X22" s="39">
        <f t="shared" si="12"/>
        <v>169.8672</v>
      </c>
      <c r="Y22" s="62">
        <f t="shared" si="13"/>
        <v>77.032800000000009</v>
      </c>
      <c r="Z22" s="39">
        <f t="shared" si="14"/>
        <v>246.9</v>
      </c>
      <c r="AA22" s="27">
        <f t="shared" si="15"/>
        <v>169.8672</v>
      </c>
      <c r="AB22" s="324">
        <f t="shared" si="16"/>
        <v>1.7894000000000001</v>
      </c>
      <c r="AC22" s="27">
        <f t="shared" si="8"/>
        <v>303.95999999999998</v>
      </c>
      <c r="AD22" s="27">
        <f t="shared" si="9"/>
        <v>77.032800000000009</v>
      </c>
      <c r="AE22" s="51">
        <f t="shared" si="17"/>
        <v>380.99279999999999</v>
      </c>
    </row>
    <row r="23" spans="1:31" ht="14.25" x14ac:dyDescent="0.2">
      <c r="B23" s="297" t="s">
        <v>12</v>
      </c>
      <c r="C23" s="112">
        <v>0.99</v>
      </c>
      <c r="D23" s="113">
        <v>1.87</v>
      </c>
      <c r="E23" s="38">
        <v>173.53</v>
      </c>
      <c r="F23" s="38">
        <v>246.9</v>
      </c>
      <c r="G23" s="29"/>
      <c r="H23" s="38">
        <v>89.46</v>
      </c>
      <c r="I23" s="280">
        <f t="shared" si="0"/>
        <v>509.89</v>
      </c>
      <c r="K23" s="273">
        <f t="shared" si="1"/>
        <v>0.3403283061052384</v>
      </c>
      <c r="M23" s="297" t="s">
        <v>12</v>
      </c>
      <c r="N23" s="275">
        <f t="shared" si="2"/>
        <v>350.80431999999996</v>
      </c>
      <c r="O23" s="276">
        <f t="shared" si="3"/>
        <v>159.08568000000002</v>
      </c>
      <c r="P23" s="275">
        <f t="shared" si="4"/>
        <v>509.89</v>
      </c>
      <c r="Q23" s="277">
        <f t="shared" si="5"/>
        <v>350.80431999999996</v>
      </c>
      <c r="R23" s="278">
        <f t="shared" si="10"/>
        <v>1.7894000000000001</v>
      </c>
      <c r="S23" s="277">
        <f t="shared" si="6"/>
        <v>627.73</v>
      </c>
      <c r="T23" s="277">
        <f t="shared" si="7"/>
        <v>159.08568000000002</v>
      </c>
      <c r="U23" s="279">
        <f t="shared" si="11"/>
        <v>786.81568000000004</v>
      </c>
      <c r="W23" s="104" t="s">
        <v>12</v>
      </c>
      <c r="X23" s="39">
        <f t="shared" si="12"/>
        <v>169.8672</v>
      </c>
      <c r="Y23" s="62">
        <f t="shared" si="13"/>
        <v>77.032800000000009</v>
      </c>
      <c r="Z23" s="39">
        <f t="shared" si="14"/>
        <v>246.9</v>
      </c>
      <c r="AA23" s="27">
        <f t="shared" si="15"/>
        <v>169.8672</v>
      </c>
      <c r="AB23" s="324">
        <f t="shared" si="16"/>
        <v>1.7894000000000001</v>
      </c>
      <c r="AC23" s="27">
        <f t="shared" si="8"/>
        <v>303.95999999999998</v>
      </c>
      <c r="AD23" s="27">
        <f t="shared" si="9"/>
        <v>77.032800000000009</v>
      </c>
      <c r="AE23" s="51">
        <f t="shared" si="17"/>
        <v>380.99279999999999</v>
      </c>
    </row>
    <row r="24" spans="1:31" ht="14.25" x14ac:dyDescent="0.2">
      <c r="B24" s="297" t="s">
        <v>13</v>
      </c>
      <c r="C24" s="112">
        <v>1.51</v>
      </c>
      <c r="D24" s="113">
        <v>1.28</v>
      </c>
      <c r="E24" s="38">
        <v>264.67</v>
      </c>
      <c r="F24" s="38">
        <v>169</v>
      </c>
      <c r="G24" s="29"/>
      <c r="H24" s="38">
        <v>89.46</v>
      </c>
      <c r="I24" s="280">
        <f t="shared" si="0"/>
        <v>523.13</v>
      </c>
      <c r="K24" s="273">
        <f t="shared" si="1"/>
        <v>0.50593542714048134</v>
      </c>
      <c r="M24" s="297" t="s">
        <v>13</v>
      </c>
      <c r="N24" s="275">
        <f t="shared" si="2"/>
        <v>359.91343999999998</v>
      </c>
      <c r="O24" s="276">
        <f t="shared" si="3"/>
        <v>163.21656000000002</v>
      </c>
      <c r="P24" s="275">
        <f t="shared" si="4"/>
        <v>523.13</v>
      </c>
      <c r="Q24" s="277">
        <f t="shared" si="5"/>
        <v>359.91343999999998</v>
      </c>
      <c r="R24" s="278">
        <f t="shared" si="10"/>
        <v>1.7894000000000001</v>
      </c>
      <c r="S24" s="277">
        <f t="shared" si="6"/>
        <v>644.03</v>
      </c>
      <c r="T24" s="277">
        <f t="shared" si="7"/>
        <v>163.21656000000002</v>
      </c>
      <c r="U24" s="279">
        <f t="shared" si="11"/>
        <v>807.24656000000004</v>
      </c>
      <c r="W24" s="104" t="s">
        <v>13</v>
      </c>
      <c r="X24" s="39">
        <f t="shared" si="12"/>
        <v>116.27199999999999</v>
      </c>
      <c r="Y24" s="62">
        <f t="shared" si="13"/>
        <v>52.728000000000009</v>
      </c>
      <c r="Z24" s="39">
        <f t="shared" si="14"/>
        <v>169</v>
      </c>
      <c r="AA24" s="27">
        <f t="shared" si="15"/>
        <v>116.27199999999999</v>
      </c>
      <c r="AB24" s="324">
        <f t="shared" si="16"/>
        <v>1.7894000000000001</v>
      </c>
      <c r="AC24" s="27">
        <f t="shared" si="8"/>
        <v>208.06</v>
      </c>
      <c r="AD24" s="27">
        <f t="shared" si="9"/>
        <v>52.728000000000009</v>
      </c>
      <c r="AE24" s="51">
        <f t="shared" si="17"/>
        <v>260.78800000000001</v>
      </c>
    </row>
    <row r="25" spans="1:31" ht="14.25" x14ac:dyDescent="0.2">
      <c r="B25" s="297" t="s">
        <v>14</v>
      </c>
      <c r="C25" s="112">
        <v>1.1100000000000001</v>
      </c>
      <c r="D25" s="113">
        <v>1.28</v>
      </c>
      <c r="E25" s="38">
        <v>194.56</v>
      </c>
      <c r="F25" s="38">
        <v>169</v>
      </c>
      <c r="G25" s="29"/>
      <c r="H25" s="38">
        <v>89.46</v>
      </c>
      <c r="I25" s="280">
        <f t="shared" si="0"/>
        <v>453.02</v>
      </c>
      <c r="K25" s="273">
        <f t="shared" si="1"/>
        <v>0.42947331243653702</v>
      </c>
      <c r="M25" s="297" t="s">
        <v>14</v>
      </c>
      <c r="N25" s="275">
        <f t="shared" si="2"/>
        <v>311.67775999999998</v>
      </c>
      <c r="O25" s="276">
        <f t="shared" si="3"/>
        <v>141.34224000000003</v>
      </c>
      <c r="P25" s="275">
        <f t="shared" si="4"/>
        <v>453.02</v>
      </c>
      <c r="Q25" s="277">
        <f t="shared" si="5"/>
        <v>311.67775999999998</v>
      </c>
      <c r="R25" s="278">
        <f t="shared" si="10"/>
        <v>1.7894000000000001</v>
      </c>
      <c r="S25" s="277">
        <f t="shared" si="6"/>
        <v>557.72</v>
      </c>
      <c r="T25" s="277">
        <f t="shared" si="7"/>
        <v>141.34224000000003</v>
      </c>
      <c r="U25" s="279">
        <f t="shared" si="11"/>
        <v>699.06224000000009</v>
      </c>
      <c r="W25" s="104" t="s">
        <v>14</v>
      </c>
      <c r="X25" s="39">
        <f t="shared" si="12"/>
        <v>116.27199999999999</v>
      </c>
      <c r="Y25" s="62">
        <f t="shared" si="13"/>
        <v>52.728000000000009</v>
      </c>
      <c r="Z25" s="39">
        <f t="shared" si="14"/>
        <v>169</v>
      </c>
      <c r="AA25" s="27">
        <f t="shared" si="15"/>
        <v>116.27199999999999</v>
      </c>
      <c r="AB25" s="324">
        <f t="shared" si="16"/>
        <v>1.7894000000000001</v>
      </c>
      <c r="AC25" s="27">
        <f t="shared" si="8"/>
        <v>208.06</v>
      </c>
      <c r="AD25" s="27">
        <f t="shared" si="9"/>
        <v>52.728000000000009</v>
      </c>
      <c r="AE25" s="51">
        <f t="shared" si="17"/>
        <v>260.78800000000001</v>
      </c>
    </row>
    <row r="26" spans="1:31" ht="14.25" x14ac:dyDescent="0.2">
      <c r="B26" s="297" t="s">
        <v>15</v>
      </c>
      <c r="C26" s="112">
        <v>1.1000000000000001</v>
      </c>
      <c r="D26" s="113">
        <v>1.28</v>
      </c>
      <c r="E26" s="38">
        <v>192.81</v>
      </c>
      <c r="F26" s="38">
        <v>169</v>
      </c>
      <c r="G26" s="29"/>
      <c r="H26" s="38">
        <v>89.46</v>
      </c>
      <c r="I26" s="280">
        <f t="shared" si="0"/>
        <v>451.27</v>
      </c>
      <c r="K26" s="273">
        <f t="shared" si="1"/>
        <v>0.42726084162474798</v>
      </c>
      <c r="M26" s="297" t="s">
        <v>15</v>
      </c>
      <c r="N26" s="275">
        <f t="shared" si="2"/>
        <v>310.47375999999997</v>
      </c>
      <c r="O26" s="276">
        <f t="shared" si="3"/>
        <v>140.79624000000001</v>
      </c>
      <c r="P26" s="275">
        <f t="shared" si="4"/>
        <v>451.27</v>
      </c>
      <c r="Q26" s="277">
        <f t="shared" si="5"/>
        <v>310.47375999999997</v>
      </c>
      <c r="R26" s="278">
        <f t="shared" si="10"/>
        <v>1.7894000000000001</v>
      </c>
      <c r="S26" s="277">
        <f t="shared" si="6"/>
        <v>555.55999999999995</v>
      </c>
      <c r="T26" s="277">
        <f t="shared" si="7"/>
        <v>140.79624000000001</v>
      </c>
      <c r="U26" s="279">
        <f t="shared" si="11"/>
        <v>696.35623999999996</v>
      </c>
      <c r="W26" s="104" t="s">
        <v>15</v>
      </c>
      <c r="X26" s="39">
        <f t="shared" si="12"/>
        <v>116.27199999999999</v>
      </c>
      <c r="Y26" s="62">
        <f t="shared" si="13"/>
        <v>52.728000000000009</v>
      </c>
      <c r="Z26" s="39">
        <f t="shared" si="14"/>
        <v>169</v>
      </c>
      <c r="AA26" s="27">
        <f t="shared" si="15"/>
        <v>116.27199999999999</v>
      </c>
      <c r="AB26" s="324">
        <f t="shared" si="16"/>
        <v>1.7894000000000001</v>
      </c>
      <c r="AC26" s="27">
        <f t="shared" si="8"/>
        <v>208.06</v>
      </c>
      <c r="AD26" s="27">
        <f t="shared" si="9"/>
        <v>52.728000000000009</v>
      </c>
      <c r="AE26" s="51">
        <f t="shared" si="17"/>
        <v>260.78800000000001</v>
      </c>
    </row>
    <row r="27" spans="1:31" ht="14.25" x14ac:dyDescent="0.2">
      <c r="B27" s="297" t="s">
        <v>16</v>
      </c>
      <c r="C27" s="112">
        <v>1.45</v>
      </c>
      <c r="D27" s="113">
        <v>0.85</v>
      </c>
      <c r="E27" s="38">
        <v>254.16</v>
      </c>
      <c r="F27" s="38">
        <v>112.23</v>
      </c>
      <c r="G27" s="29"/>
      <c r="H27" s="38">
        <v>89.46</v>
      </c>
      <c r="I27" s="280">
        <f t="shared" si="0"/>
        <v>455.84999999999997</v>
      </c>
      <c r="K27" s="273">
        <f t="shared" si="1"/>
        <v>0.55755182625863775</v>
      </c>
      <c r="M27" s="297" t="s">
        <v>16</v>
      </c>
      <c r="N27" s="275">
        <f t="shared" si="2"/>
        <v>313.62479999999994</v>
      </c>
      <c r="O27" s="276">
        <f t="shared" si="3"/>
        <v>142.2252</v>
      </c>
      <c r="P27" s="275">
        <f t="shared" si="4"/>
        <v>455.84999999999991</v>
      </c>
      <c r="Q27" s="277">
        <f t="shared" si="5"/>
        <v>313.62479999999994</v>
      </c>
      <c r="R27" s="278">
        <f t="shared" si="10"/>
        <v>1.7894000000000001</v>
      </c>
      <c r="S27" s="277">
        <f t="shared" si="6"/>
        <v>561.20000000000005</v>
      </c>
      <c r="T27" s="277">
        <f t="shared" si="7"/>
        <v>142.2252</v>
      </c>
      <c r="U27" s="279">
        <f t="shared" si="11"/>
        <v>703.42520000000002</v>
      </c>
      <c r="W27" s="104" t="s">
        <v>16</v>
      </c>
      <c r="X27" s="39">
        <f>+F27*$X$8</f>
        <v>77.21423999999999</v>
      </c>
      <c r="Y27" s="62">
        <f t="shared" si="13"/>
        <v>35.015760000000007</v>
      </c>
      <c r="Z27" s="39">
        <f t="shared" si="14"/>
        <v>112.22999999999999</v>
      </c>
      <c r="AA27" s="27">
        <f t="shared" si="15"/>
        <v>77.21423999999999</v>
      </c>
      <c r="AB27" s="324">
        <f t="shared" si="16"/>
        <v>1.7894000000000001</v>
      </c>
      <c r="AC27" s="27">
        <f t="shared" si="8"/>
        <v>138.16999999999999</v>
      </c>
      <c r="AD27" s="27">
        <f t="shared" si="9"/>
        <v>35.015760000000007</v>
      </c>
      <c r="AE27" s="51">
        <f t="shared" si="17"/>
        <v>173.18575999999999</v>
      </c>
    </row>
    <row r="28" spans="1:31" ht="14.25" x14ac:dyDescent="0.2">
      <c r="B28" s="297" t="s">
        <v>17</v>
      </c>
      <c r="C28" s="112">
        <v>1.19</v>
      </c>
      <c r="D28" s="113">
        <v>0.85</v>
      </c>
      <c r="E28" s="38">
        <v>208.58</v>
      </c>
      <c r="F28" s="38">
        <v>112.23</v>
      </c>
      <c r="G28" s="29"/>
      <c r="H28" s="38">
        <v>89.46</v>
      </c>
      <c r="I28" s="280">
        <f t="shared" si="0"/>
        <v>410.27</v>
      </c>
      <c r="K28" s="273">
        <f t="shared" si="1"/>
        <v>0.5083969093523778</v>
      </c>
      <c r="M28" s="297" t="s">
        <v>17</v>
      </c>
      <c r="N28" s="275">
        <f t="shared" si="2"/>
        <v>282.26575999999994</v>
      </c>
      <c r="O28" s="276">
        <f t="shared" si="3"/>
        <v>128.00424000000001</v>
      </c>
      <c r="P28" s="275">
        <f t="shared" si="4"/>
        <v>410.27</v>
      </c>
      <c r="Q28" s="277">
        <f t="shared" si="5"/>
        <v>282.26575999999994</v>
      </c>
      <c r="R28" s="278">
        <f t="shared" si="10"/>
        <v>1.7894000000000001</v>
      </c>
      <c r="S28" s="277">
        <f t="shared" si="6"/>
        <v>505.09</v>
      </c>
      <c r="T28" s="277">
        <f t="shared" si="7"/>
        <v>128.00424000000001</v>
      </c>
      <c r="U28" s="279">
        <f t="shared" si="11"/>
        <v>633.09424000000001</v>
      </c>
      <c r="W28" s="104" t="s">
        <v>17</v>
      </c>
      <c r="X28" s="39">
        <f t="shared" si="12"/>
        <v>77.21423999999999</v>
      </c>
      <c r="Y28" s="62">
        <f t="shared" si="13"/>
        <v>35.015760000000007</v>
      </c>
      <c r="Z28" s="39">
        <f t="shared" si="14"/>
        <v>112.22999999999999</v>
      </c>
      <c r="AA28" s="27">
        <f t="shared" si="15"/>
        <v>77.21423999999999</v>
      </c>
      <c r="AB28" s="324">
        <f t="shared" si="16"/>
        <v>1.7894000000000001</v>
      </c>
      <c r="AC28" s="27">
        <f t="shared" si="8"/>
        <v>138.16999999999999</v>
      </c>
      <c r="AD28" s="27">
        <f t="shared" si="9"/>
        <v>35.015760000000007</v>
      </c>
      <c r="AE28" s="51">
        <f t="shared" si="17"/>
        <v>173.18575999999999</v>
      </c>
    </row>
    <row r="29" spans="1:31" ht="14.25" x14ac:dyDescent="0.2">
      <c r="B29" s="297" t="s">
        <v>18</v>
      </c>
      <c r="C29" s="112">
        <v>0.91</v>
      </c>
      <c r="D29" s="113">
        <v>0.85</v>
      </c>
      <c r="E29" s="38">
        <v>159.5</v>
      </c>
      <c r="F29" s="38">
        <v>112.23</v>
      </c>
      <c r="G29" s="29"/>
      <c r="H29" s="38">
        <v>89.46</v>
      </c>
      <c r="I29" s="280">
        <f t="shared" si="0"/>
        <v>361.19</v>
      </c>
      <c r="K29" s="273">
        <f t="shared" si="1"/>
        <v>0.44159583598659985</v>
      </c>
      <c r="M29" s="297" t="s">
        <v>18</v>
      </c>
      <c r="N29" s="275">
        <f t="shared" si="2"/>
        <v>248.49871999999999</v>
      </c>
      <c r="O29" s="276">
        <f t="shared" si="3"/>
        <v>112.69128000000002</v>
      </c>
      <c r="P29" s="275">
        <f t="shared" si="4"/>
        <v>361.19</v>
      </c>
      <c r="Q29" s="277">
        <f t="shared" si="5"/>
        <v>248.49871999999999</v>
      </c>
      <c r="R29" s="278">
        <f t="shared" si="10"/>
        <v>1.7894000000000001</v>
      </c>
      <c r="S29" s="277">
        <f t="shared" si="6"/>
        <v>444.66</v>
      </c>
      <c r="T29" s="277">
        <f t="shared" si="7"/>
        <v>112.69128000000002</v>
      </c>
      <c r="U29" s="279">
        <f t="shared" si="11"/>
        <v>557.35128000000009</v>
      </c>
      <c r="W29" s="104" t="s">
        <v>18</v>
      </c>
      <c r="X29" s="39">
        <f t="shared" si="12"/>
        <v>77.21423999999999</v>
      </c>
      <c r="Y29" s="62">
        <f t="shared" si="13"/>
        <v>35.015760000000007</v>
      </c>
      <c r="Z29" s="39">
        <f t="shared" si="14"/>
        <v>112.22999999999999</v>
      </c>
      <c r="AA29" s="27">
        <f t="shared" si="15"/>
        <v>77.21423999999999</v>
      </c>
      <c r="AB29" s="324">
        <f t="shared" si="16"/>
        <v>1.7894000000000001</v>
      </c>
      <c r="AC29" s="27">
        <f t="shared" si="8"/>
        <v>138.16999999999999</v>
      </c>
      <c r="AD29" s="27">
        <f t="shared" si="9"/>
        <v>35.015760000000007</v>
      </c>
      <c r="AE29" s="51">
        <f t="shared" si="17"/>
        <v>173.18575999999999</v>
      </c>
    </row>
    <row r="30" spans="1:31" ht="14.25" x14ac:dyDescent="0.2">
      <c r="B30" s="297" t="s">
        <v>19</v>
      </c>
      <c r="C30" s="112">
        <v>1.36</v>
      </c>
      <c r="D30" s="113">
        <v>0.55000000000000004</v>
      </c>
      <c r="E30" s="38">
        <v>238.38</v>
      </c>
      <c r="F30" s="38">
        <v>72.62</v>
      </c>
      <c r="G30" s="29"/>
      <c r="H30" s="38">
        <v>89.46</v>
      </c>
      <c r="I30" s="280">
        <f t="shared" si="0"/>
        <v>400.46</v>
      </c>
      <c r="K30" s="273">
        <f t="shared" si="1"/>
        <v>0.5952654447385507</v>
      </c>
      <c r="M30" s="297" t="s">
        <v>19</v>
      </c>
      <c r="N30" s="275">
        <f t="shared" si="2"/>
        <v>275.51647999999994</v>
      </c>
      <c r="O30" s="276">
        <f t="shared" si="3"/>
        <v>124.94352000000002</v>
      </c>
      <c r="P30" s="275">
        <f t="shared" si="4"/>
        <v>400.46</v>
      </c>
      <c r="Q30" s="277">
        <f t="shared" si="5"/>
        <v>275.51647999999994</v>
      </c>
      <c r="R30" s="278">
        <f t="shared" si="10"/>
        <v>1.7894000000000001</v>
      </c>
      <c r="S30" s="277">
        <f t="shared" si="6"/>
        <v>493.01</v>
      </c>
      <c r="T30" s="277">
        <f t="shared" si="7"/>
        <v>124.94352000000002</v>
      </c>
      <c r="U30" s="279">
        <f t="shared" si="11"/>
        <v>617.95352000000003</v>
      </c>
      <c r="W30" s="104" t="s">
        <v>19</v>
      </c>
      <c r="X30" s="39">
        <f t="shared" si="12"/>
        <v>49.962559999999996</v>
      </c>
      <c r="Y30" s="62">
        <f t="shared" si="13"/>
        <v>22.657440000000005</v>
      </c>
      <c r="Z30" s="39">
        <f t="shared" si="14"/>
        <v>72.62</v>
      </c>
      <c r="AA30" s="27">
        <f t="shared" si="15"/>
        <v>49.962559999999996</v>
      </c>
      <c r="AB30" s="324">
        <f t="shared" si="16"/>
        <v>1.7894000000000001</v>
      </c>
      <c r="AC30" s="27">
        <f t="shared" si="8"/>
        <v>89.4</v>
      </c>
      <c r="AD30" s="27">
        <f t="shared" si="9"/>
        <v>22.657440000000005</v>
      </c>
      <c r="AE30" s="51">
        <f t="shared" si="17"/>
        <v>112.05744000000001</v>
      </c>
    </row>
    <row r="31" spans="1:31" ht="14.25" x14ac:dyDescent="0.2">
      <c r="B31" s="297" t="s">
        <v>20</v>
      </c>
      <c r="C31" s="112">
        <v>1.22</v>
      </c>
      <c r="D31" s="113">
        <v>0.55000000000000004</v>
      </c>
      <c r="E31" s="38">
        <v>213.84</v>
      </c>
      <c r="F31" s="38">
        <v>72.62</v>
      </c>
      <c r="G31" s="29"/>
      <c r="H31" s="38">
        <v>89.46</v>
      </c>
      <c r="I31" s="280">
        <f t="shared" si="0"/>
        <v>375.92</v>
      </c>
      <c r="K31" s="273">
        <f t="shared" si="1"/>
        <v>0.56884443498616721</v>
      </c>
      <c r="M31" s="297" t="s">
        <v>20</v>
      </c>
      <c r="N31" s="275">
        <f t="shared" si="2"/>
        <v>258.63295999999997</v>
      </c>
      <c r="O31" s="276">
        <f t="shared" si="3"/>
        <v>117.28704000000002</v>
      </c>
      <c r="P31" s="275">
        <f t="shared" si="4"/>
        <v>375.91999999999996</v>
      </c>
      <c r="Q31" s="277">
        <f t="shared" si="5"/>
        <v>258.63295999999997</v>
      </c>
      <c r="R31" s="278">
        <f t="shared" si="10"/>
        <v>1.7894000000000001</v>
      </c>
      <c r="S31" s="277">
        <f t="shared" si="6"/>
        <v>462.8</v>
      </c>
      <c r="T31" s="277">
        <f t="shared" si="7"/>
        <v>117.28704000000002</v>
      </c>
      <c r="U31" s="279">
        <f t="shared" si="11"/>
        <v>580.08704</v>
      </c>
      <c r="W31" s="104" t="s">
        <v>20</v>
      </c>
      <c r="X31" s="39">
        <f t="shared" si="12"/>
        <v>49.962559999999996</v>
      </c>
      <c r="Y31" s="62">
        <f t="shared" si="13"/>
        <v>22.657440000000005</v>
      </c>
      <c r="Z31" s="39">
        <f t="shared" si="14"/>
        <v>72.62</v>
      </c>
      <c r="AA31" s="27">
        <f t="shared" si="15"/>
        <v>49.962559999999996</v>
      </c>
      <c r="AB31" s="324">
        <f t="shared" si="16"/>
        <v>1.7894000000000001</v>
      </c>
      <c r="AC31" s="27">
        <f t="shared" si="8"/>
        <v>89.4</v>
      </c>
      <c r="AD31" s="27">
        <f t="shared" si="9"/>
        <v>22.657440000000005</v>
      </c>
      <c r="AE31" s="51">
        <f t="shared" si="17"/>
        <v>112.05744000000001</v>
      </c>
    </row>
    <row r="32" spans="1:31" ht="14.25" x14ac:dyDescent="0.2">
      <c r="B32" s="297" t="s">
        <v>21</v>
      </c>
      <c r="C32" s="112">
        <v>0.84</v>
      </c>
      <c r="D32" s="113">
        <v>0.55000000000000004</v>
      </c>
      <c r="E32" s="38">
        <v>147.24</v>
      </c>
      <c r="F32" s="38">
        <v>72.62</v>
      </c>
      <c r="G32" s="29"/>
      <c r="H32" s="38">
        <v>89.46</v>
      </c>
      <c r="I32" s="280">
        <f t="shared" si="0"/>
        <v>309.32</v>
      </c>
      <c r="K32" s="273">
        <f t="shared" si="1"/>
        <v>0.47601189706452868</v>
      </c>
      <c r="M32" s="297" t="s">
        <v>21</v>
      </c>
      <c r="N32" s="275">
        <f t="shared" si="2"/>
        <v>212.81215999999998</v>
      </c>
      <c r="O32" s="276">
        <f t="shared" si="3"/>
        <v>96.507840000000016</v>
      </c>
      <c r="P32" s="275">
        <f t="shared" si="4"/>
        <v>309.32</v>
      </c>
      <c r="Q32" s="277">
        <f t="shared" si="5"/>
        <v>212.81215999999998</v>
      </c>
      <c r="R32" s="278">
        <f t="shared" si="10"/>
        <v>1.7894000000000001</v>
      </c>
      <c r="S32" s="277">
        <f t="shared" si="6"/>
        <v>380.81</v>
      </c>
      <c r="T32" s="277">
        <f t="shared" si="7"/>
        <v>96.507840000000016</v>
      </c>
      <c r="U32" s="279">
        <f t="shared" si="11"/>
        <v>477.31784000000005</v>
      </c>
      <c r="W32" s="104" t="s">
        <v>21</v>
      </c>
      <c r="X32" s="39">
        <f t="shared" si="12"/>
        <v>49.962559999999996</v>
      </c>
      <c r="Y32" s="62">
        <f t="shared" si="13"/>
        <v>22.657440000000005</v>
      </c>
      <c r="Z32" s="39">
        <f t="shared" si="14"/>
        <v>72.62</v>
      </c>
      <c r="AA32" s="27">
        <f t="shared" si="15"/>
        <v>49.962559999999996</v>
      </c>
      <c r="AB32" s="324">
        <f t="shared" si="16"/>
        <v>1.7894000000000001</v>
      </c>
      <c r="AC32" s="27">
        <f t="shared" si="8"/>
        <v>89.4</v>
      </c>
      <c r="AD32" s="27">
        <f t="shared" si="9"/>
        <v>22.657440000000005</v>
      </c>
      <c r="AE32" s="51">
        <f t="shared" si="17"/>
        <v>112.05744000000001</v>
      </c>
    </row>
    <row r="33" spans="1:31" ht="14.25" x14ac:dyDescent="0.2">
      <c r="B33" s="297" t="s">
        <v>22</v>
      </c>
      <c r="C33" s="112">
        <v>1.5</v>
      </c>
      <c r="D33" s="113">
        <v>0.28000000000000003</v>
      </c>
      <c r="E33" s="38">
        <v>262.92</v>
      </c>
      <c r="F33" s="38">
        <v>36.97</v>
      </c>
      <c r="G33" s="29"/>
      <c r="H33" s="38">
        <v>89.46</v>
      </c>
      <c r="I33" s="280">
        <f t="shared" si="0"/>
        <v>389.34999999999997</v>
      </c>
      <c r="K33" s="273">
        <f t="shared" si="1"/>
        <v>0.6752793116733018</v>
      </c>
      <c r="M33" s="297" t="s">
        <v>22</v>
      </c>
      <c r="N33" s="275">
        <f t="shared" si="2"/>
        <v>267.87279999999993</v>
      </c>
      <c r="O33" s="276">
        <f t="shared" si="3"/>
        <v>121.47720000000001</v>
      </c>
      <c r="P33" s="275">
        <f t="shared" si="4"/>
        <v>389.34999999999991</v>
      </c>
      <c r="Q33" s="277">
        <f t="shared" si="5"/>
        <v>267.87279999999993</v>
      </c>
      <c r="R33" s="278">
        <f t="shared" si="10"/>
        <v>1.7894000000000001</v>
      </c>
      <c r="S33" s="277">
        <f t="shared" si="6"/>
        <v>479.33</v>
      </c>
      <c r="T33" s="277">
        <f t="shared" si="7"/>
        <v>121.47720000000001</v>
      </c>
      <c r="U33" s="279">
        <f t="shared" si="11"/>
        <v>600.80719999999997</v>
      </c>
      <c r="W33" s="104" t="s">
        <v>22</v>
      </c>
      <c r="X33" s="39">
        <f t="shared" si="12"/>
        <v>25.435359999999996</v>
      </c>
      <c r="Y33" s="62">
        <f t="shared" si="13"/>
        <v>11.534640000000001</v>
      </c>
      <c r="Z33" s="39">
        <f t="shared" si="14"/>
        <v>36.97</v>
      </c>
      <c r="AA33" s="27">
        <f t="shared" si="15"/>
        <v>25.435359999999996</v>
      </c>
      <c r="AB33" s="324">
        <f t="shared" si="16"/>
        <v>1.7894000000000001</v>
      </c>
      <c r="AC33" s="27">
        <f t="shared" si="8"/>
        <v>45.51</v>
      </c>
      <c r="AD33" s="27">
        <f t="shared" si="9"/>
        <v>11.534640000000001</v>
      </c>
      <c r="AE33" s="51">
        <f t="shared" si="17"/>
        <v>57.044640000000001</v>
      </c>
    </row>
    <row r="34" spans="1:31" ht="15" thickBot="1" x14ac:dyDescent="0.25">
      <c r="A34" s="255"/>
      <c r="B34" s="298" t="s">
        <v>23</v>
      </c>
      <c r="C34" s="140">
        <v>0.71</v>
      </c>
      <c r="D34" s="141">
        <v>0.28000000000000003</v>
      </c>
      <c r="E34" s="44">
        <v>124.45</v>
      </c>
      <c r="F34" s="44">
        <v>36.97</v>
      </c>
      <c r="G34" s="30"/>
      <c r="H34" s="44">
        <v>89.46</v>
      </c>
      <c r="I34" s="282">
        <f t="shared" si="0"/>
        <v>250.88</v>
      </c>
      <c r="J34" s="283"/>
      <c r="K34" s="284">
        <f t="shared" si="1"/>
        <v>0.49605389030612246</v>
      </c>
      <c r="L34" s="283"/>
      <c r="M34" s="298" t="s">
        <v>23</v>
      </c>
      <c r="N34" s="285">
        <f t="shared" si="2"/>
        <v>172.60543999999999</v>
      </c>
      <c r="O34" s="286">
        <f t="shared" si="3"/>
        <v>78.274560000000008</v>
      </c>
      <c r="P34" s="285">
        <f t="shared" si="4"/>
        <v>250.88</v>
      </c>
      <c r="Q34" s="287">
        <f t="shared" si="5"/>
        <v>172.60543999999999</v>
      </c>
      <c r="R34" s="288">
        <f t="shared" si="10"/>
        <v>1.7894000000000001</v>
      </c>
      <c r="S34" s="287">
        <f t="shared" si="6"/>
        <v>308.86</v>
      </c>
      <c r="T34" s="287">
        <f t="shared" si="7"/>
        <v>78.274560000000008</v>
      </c>
      <c r="U34" s="289">
        <f t="shared" si="11"/>
        <v>387.13456000000002</v>
      </c>
      <c r="W34" s="105" t="s">
        <v>23</v>
      </c>
      <c r="X34" s="52">
        <f t="shared" si="12"/>
        <v>25.435359999999996</v>
      </c>
      <c r="Y34" s="63">
        <f t="shared" si="13"/>
        <v>11.534640000000001</v>
      </c>
      <c r="Z34" s="52">
        <f t="shared" si="14"/>
        <v>36.97</v>
      </c>
      <c r="AA34" s="28">
        <f t="shared" si="15"/>
        <v>25.435359999999996</v>
      </c>
      <c r="AB34" s="325">
        <f t="shared" si="16"/>
        <v>1.7894000000000001</v>
      </c>
      <c r="AC34" s="28">
        <f t="shared" si="8"/>
        <v>45.51</v>
      </c>
      <c r="AD34" s="28">
        <f t="shared" si="9"/>
        <v>11.534640000000001</v>
      </c>
      <c r="AE34" s="61">
        <f t="shared" si="17"/>
        <v>57.044640000000001</v>
      </c>
    </row>
    <row r="35" spans="1:31" ht="14.25" x14ac:dyDescent="0.2">
      <c r="A35" s="270" t="s">
        <v>112</v>
      </c>
      <c r="B35" s="299" t="s">
        <v>73</v>
      </c>
      <c r="C35" s="138">
        <v>3.58</v>
      </c>
      <c r="D35" s="139"/>
      <c r="E35" s="123">
        <v>627.5</v>
      </c>
      <c r="F35" s="123"/>
      <c r="G35" s="123">
        <v>17.39</v>
      </c>
      <c r="H35" s="123">
        <v>89.46</v>
      </c>
      <c r="I35" s="272">
        <f t="shared" si="0"/>
        <v>734.35</v>
      </c>
      <c r="K35" s="291"/>
      <c r="M35" s="300" t="s">
        <v>73</v>
      </c>
      <c r="N35" s="292">
        <f t="shared" si="2"/>
        <v>505.2328</v>
      </c>
      <c r="O35" s="293">
        <f t="shared" si="3"/>
        <v>229.11720000000005</v>
      </c>
      <c r="P35" s="292">
        <f t="shared" si="4"/>
        <v>734.35</v>
      </c>
      <c r="Q35" s="294">
        <f t="shared" si="5"/>
        <v>505.2328</v>
      </c>
      <c r="R35" s="295">
        <f t="shared" si="10"/>
        <v>1.7894000000000001</v>
      </c>
      <c r="S35" s="294">
        <f t="shared" si="6"/>
        <v>904.06</v>
      </c>
      <c r="T35" s="294">
        <f t="shared" si="7"/>
        <v>229.11720000000005</v>
      </c>
      <c r="U35" s="296">
        <f t="shared" si="11"/>
        <v>1133.1772000000001</v>
      </c>
      <c r="W35" s="147" t="s">
        <v>73</v>
      </c>
      <c r="X35" s="127">
        <f>+G35*$X$8</f>
        <v>11.964319999999999</v>
      </c>
      <c r="Y35" s="128">
        <f>+G35*$Y$8</f>
        <v>5.4256800000000007</v>
      </c>
      <c r="Z35" s="127">
        <f t="shared" si="14"/>
        <v>17.39</v>
      </c>
      <c r="AA35" s="129">
        <f t="shared" si="15"/>
        <v>11.964319999999999</v>
      </c>
      <c r="AB35" s="326">
        <f t="shared" si="16"/>
        <v>1.7894000000000001</v>
      </c>
      <c r="AC35" s="129">
        <f t="shared" si="8"/>
        <v>21.41</v>
      </c>
      <c r="AD35" s="129">
        <f t="shared" si="9"/>
        <v>5.4256800000000007</v>
      </c>
      <c r="AE35" s="131">
        <f t="shared" si="17"/>
        <v>26.83568</v>
      </c>
    </row>
    <row r="36" spans="1:31" ht="14.25" x14ac:dyDescent="0.2">
      <c r="B36" s="301" t="s">
        <v>74</v>
      </c>
      <c r="C36" s="112">
        <v>2.67</v>
      </c>
      <c r="D36" s="113"/>
      <c r="E36" s="38">
        <v>468</v>
      </c>
      <c r="F36" s="38"/>
      <c r="G36" s="38">
        <v>17.39</v>
      </c>
      <c r="H36" s="38">
        <v>89.46</v>
      </c>
      <c r="I36" s="280">
        <f t="shared" si="0"/>
        <v>574.85</v>
      </c>
      <c r="K36" s="273"/>
      <c r="M36" s="302" t="s">
        <v>74</v>
      </c>
      <c r="N36" s="275">
        <f t="shared" si="2"/>
        <v>395.49680000000001</v>
      </c>
      <c r="O36" s="276">
        <f t="shared" si="3"/>
        <v>179.35320000000004</v>
      </c>
      <c r="P36" s="275">
        <f t="shared" si="4"/>
        <v>574.85</v>
      </c>
      <c r="Q36" s="277">
        <f t="shared" si="5"/>
        <v>395.49680000000001</v>
      </c>
      <c r="R36" s="278">
        <f t="shared" si="10"/>
        <v>1.7894000000000001</v>
      </c>
      <c r="S36" s="277">
        <f t="shared" si="6"/>
        <v>707.7</v>
      </c>
      <c r="T36" s="277">
        <f t="shared" si="7"/>
        <v>179.35320000000004</v>
      </c>
      <c r="U36" s="279">
        <f t="shared" si="11"/>
        <v>887.05320000000006</v>
      </c>
      <c r="W36" s="107" t="s">
        <v>74</v>
      </c>
      <c r="X36" s="39">
        <f t="shared" ref="X36:X77" si="18">+G36*$X$8</f>
        <v>11.964319999999999</v>
      </c>
      <c r="Y36" s="62">
        <f t="shared" ref="Y36:Y77" si="19">+G36*$Y$8</f>
        <v>5.4256800000000007</v>
      </c>
      <c r="Z36" s="39">
        <f t="shared" si="14"/>
        <v>17.39</v>
      </c>
      <c r="AA36" s="27">
        <f t="shared" si="15"/>
        <v>11.964319999999999</v>
      </c>
      <c r="AB36" s="324">
        <f t="shared" si="16"/>
        <v>1.7894000000000001</v>
      </c>
      <c r="AC36" s="27">
        <f t="shared" si="8"/>
        <v>21.41</v>
      </c>
      <c r="AD36" s="27">
        <f t="shared" si="9"/>
        <v>5.4256800000000007</v>
      </c>
      <c r="AE36" s="51">
        <f t="shared" si="17"/>
        <v>26.83568</v>
      </c>
    </row>
    <row r="37" spans="1:31" ht="15" thickBot="1" x14ac:dyDescent="0.25">
      <c r="A37" s="255"/>
      <c r="B37" s="303" t="s">
        <v>75</v>
      </c>
      <c r="C37" s="140">
        <v>2.3199999999999998</v>
      </c>
      <c r="D37" s="141"/>
      <c r="E37" s="44">
        <v>406.65</v>
      </c>
      <c r="F37" s="44"/>
      <c r="G37" s="44">
        <v>17.39</v>
      </c>
      <c r="H37" s="44">
        <v>89.46</v>
      </c>
      <c r="I37" s="282">
        <f t="shared" si="0"/>
        <v>513.5</v>
      </c>
      <c r="J37" s="283"/>
      <c r="K37" s="284"/>
      <c r="L37" s="283"/>
      <c r="M37" s="304" t="s">
        <v>75</v>
      </c>
      <c r="N37" s="285">
        <f t="shared" si="2"/>
        <v>353.28799999999995</v>
      </c>
      <c r="O37" s="286">
        <f t="shared" si="3"/>
        <v>160.21200000000002</v>
      </c>
      <c r="P37" s="285">
        <f t="shared" si="4"/>
        <v>513.5</v>
      </c>
      <c r="Q37" s="287">
        <f t="shared" si="5"/>
        <v>353.28799999999995</v>
      </c>
      <c r="R37" s="288">
        <f t="shared" si="10"/>
        <v>1.7894000000000001</v>
      </c>
      <c r="S37" s="287">
        <f t="shared" si="6"/>
        <v>632.16999999999996</v>
      </c>
      <c r="T37" s="287">
        <f t="shared" si="7"/>
        <v>160.21200000000002</v>
      </c>
      <c r="U37" s="289">
        <f t="shared" si="11"/>
        <v>792.38199999999995</v>
      </c>
      <c r="W37" s="148" t="s">
        <v>75</v>
      </c>
      <c r="X37" s="52">
        <f t="shared" si="18"/>
        <v>11.964319999999999</v>
      </c>
      <c r="Y37" s="63">
        <f t="shared" si="19"/>
        <v>5.4256800000000007</v>
      </c>
      <c r="Z37" s="52">
        <f t="shared" si="14"/>
        <v>17.39</v>
      </c>
      <c r="AA37" s="28">
        <f t="shared" si="15"/>
        <v>11.964319999999999</v>
      </c>
      <c r="AB37" s="325">
        <f t="shared" si="16"/>
        <v>1.7894000000000001</v>
      </c>
      <c r="AC37" s="28">
        <f t="shared" si="8"/>
        <v>21.41</v>
      </c>
      <c r="AD37" s="28">
        <f t="shared" si="9"/>
        <v>5.4256800000000007</v>
      </c>
      <c r="AE37" s="61">
        <f t="shared" si="17"/>
        <v>26.83568</v>
      </c>
    </row>
    <row r="38" spans="1:31" ht="14.25" x14ac:dyDescent="0.2">
      <c r="A38" s="270" t="s">
        <v>97</v>
      </c>
      <c r="B38" s="299" t="s">
        <v>76</v>
      </c>
      <c r="C38" s="138">
        <v>2.2200000000000002</v>
      </c>
      <c r="D38" s="139"/>
      <c r="E38" s="123">
        <v>389.12</v>
      </c>
      <c r="F38" s="123"/>
      <c r="G38" s="123">
        <v>17.39</v>
      </c>
      <c r="H38" s="123">
        <v>89.46</v>
      </c>
      <c r="I38" s="272">
        <f t="shared" si="0"/>
        <v>495.96999999999997</v>
      </c>
      <c r="K38" s="291"/>
      <c r="M38" s="300" t="s">
        <v>76</v>
      </c>
      <c r="N38" s="292">
        <f t="shared" si="2"/>
        <v>341.22735999999998</v>
      </c>
      <c r="O38" s="293">
        <f t="shared" si="3"/>
        <v>154.74264000000002</v>
      </c>
      <c r="P38" s="292">
        <f t="shared" si="4"/>
        <v>495.97</v>
      </c>
      <c r="Q38" s="294">
        <f t="shared" si="5"/>
        <v>341.22735999999998</v>
      </c>
      <c r="R38" s="295">
        <f t="shared" si="10"/>
        <v>1.7894000000000001</v>
      </c>
      <c r="S38" s="294">
        <f t="shared" si="6"/>
        <v>610.59</v>
      </c>
      <c r="T38" s="294">
        <f t="shared" si="7"/>
        <v>154.74264000000002</v>
      </c>
      <c r="U38" s="296">
        <f t="shared" si="11"/>
        <v>765.33264000000008</v>
      </c>
      <c r="W38" s="147" t="s">
        <v>76</v>
      </c>
      <c r="X38" s="127">
        <f t="shared" si="18"/>
        <v>11.964319999999999</v>
      </c>
      <c r="Y38" s="128">
        <f t="shared" si="19"/>
        <v>5.4256800000000007</v>
      </c>
      <c r="Z38" s="127">
        <f t="shared" si="14"/>
        <v>17.39</v>
      </c>
      <c r="AA38" s="129">
        <f t="shared" si="15"/>
        <v>11.964319999999999</v>
      </c>
      <c r="AB38" s="326">
        <f t="shared" si="16"/>
        <v>1.7894000000000001</v>
      </c>
      <c r="AC38" s="129">
        <f t="shared" si="8"/>
        <v>21.41</v>
      </c>
      <c r="AD38" s="129">
        <f t="shared" si="9"/>
        <v>5.4256800000000007</v>
      </c>
      <c r="AE38" s="131">
        <f t="shared" si="17"/>
        <v>26.83568</v>
      </c>
    </row>
    <row r="39" spans="1:31" ht="14.25" x14ac:dyDescent="0.2">
      <c r="A39" s="270" t="s">
        <v>98</v>
      </c>
      <c r="B39" s="301" t="s">
        <v>77</v>
      </c>
      <c r="C39" s="112">
        <v>1.74</v>
      </c>
      <c r="D39" s="113"/>
      <c r="E39" s="38">
        <v>304.99</v>
      </c>
      <c r="F39" s="38"/>
      <c r="G39" s="38">
        <v>17.39</v>
      </c>
      <c r="H39" s="38">
        <v>89.46</v>
      </c>
      <c r="I39" s="280">
        <f t="shared" si="0"/>
        <v>411.84</v>
      </c>
      <c r="K39" s="273"/>
      <c r="M39" s="302" t="s">
        <v>77</v>
      </c>
      <c r="N39" s="275">
        <f t="shared" si="2"/>
        <v>283.34591999999998</v>
      </c>
      <c r="O39" s="276">
        <f t="shared" si="3"/>
        <v>128.49408000000003</v>
      </c>
      <c r="P39" s="275">
        <f t="shared" si="4"/>
        <v>411.84000000000003</v>
      </c>
      <c r="Q39" s="277">
        <f t="shared" si="5"/>
        <v>283.34591999999998</v>
      </c>
      <c r="R39" s="278">
        <f t="shared" si="10"/>
        <v>1.7894000000000001</v>
      </c>
      <c r="S39" s="277">
        <f t="shared" si="6"/>
        <v>507.02</v>
      </c>
      <c r="T39" s="277">
        <f t="shared" si="7"/>
        <v>128.49408000000003</v>
      </c>
      <c r="U39" s="279">
        <f t="shared" si="11"/>
        <v>635.51408000000004</v>
      </c>
      <c r="W39" s="107" t="s">
        <v>77</v>
      </c>
      <c r="X39" s="39">
        <f t="shared" si="18"/>
        <v>11.964319999999999</v>
      </c>
      <c r="Y39" s="62">
        <f t="shared" si="19"/>
        <v>5.4256800000000007</v>
      </c>
      <c r="Z39" s="39">
        <f t="shared" si="14"/>
        <v>17.39</v>
      </c>
      <c r="AA39" s="27">
        <f t="shared" si="15"/>
        <v>11.964319999999999</v>
      </c>
      <c r="AB39" s="324">
        <f t="shared" si="16"/>
        <v>1.7894000000000001</v>
      </c>
      <c r="AC39" s="27">
        <f t="shared" si="8"/>
        <v>21.41</v>
      </c>
      <c r="AD39" s="27">
        <f t="shared" si="9"/>
        <v>5.4256800000000007</v>
      </c>
      <c r="AE39" s="51">
        <f t="shared" si="17"/>
        <v>26.83568</v>
      </c>
    </row>
    <row r="40" spans="1:31" ht="14.25" x14ac:dyDescent="0.2">
      <c r="B40" s="301" t="s">
        <v>78</v>
      </c>
      <c r="C40" s="112">
        <v>2.04</v>
      </c>
      <c r="D40" s="113"/>
      <c r="E40" s="38">
        <v>357.57</v>
      </c>
      <c r="F40" s="38"/>
      <c r="G40" s="38">
        <v>17.39</v>
      </c>
      <c r="H40" s="38">
        <v>89.46</v>
      </c>
      <c r="I40" s="280">
        <f t="shared" si="0"/>
        <v>464.41999999999996</v>
      </c>
      <c r="K40" s="273"/>
      <c r="M40" s="302" t="s">
        <v>78</v>
      </c>
      <c r="N40" s="275">
        <f t="shared" si="2"/>
        <v>319.52095999999995</v>
      </c>
      <c r="O40" s="276">
        <f t="shared" si="3"/>
        <v>144.89904000000001</v>
      </c>
      <c r="P40" s="275">
        <f t="shared" si="4"/>
        <v>464.41999999999996</v>
      </c>
      <c r="Q40" s="277">
        <f t="shared" si="5"/>
        <v>319.52095999999995</v>
      </c>
      <c r="R40" s="278">
        <f t="shared" si="10"/>
        <v>1.7894000000000001</v>
      </c>
      <c r="S40" s="277">
        <f t="shared" si="6"/>
        <v>571.75</v>
      </c>
      <c r="T40" s="277">
        <f t="shared" si="7"/>
        <v>144.89904000000001</v>
      </c>
      <c r="U40" s="279">
        <f t="shared" si="11"/>
        <v>716.64904000000001</v>
      </c>
      <c r="W40" s="107" t="s">
        <v>78</v>
      </c>
      <c r="X40" s="39">
        <f t="shared" si="18"/>
        <v>11.964319999999999</v>
      </c>
      <c r="Y40" s="62">
        <f t="shared" si="19"/>
        <v>5.4256800000000007</v>
      </c>
      <c r="Z40" s="39">
        <f t="shared" si="14"/>
        <v>17.39</v>
      </c>
      <c r="AA40" s="27">
        <f t="shared" si="15"/>
        <v>11.964319999999999</v>
      </c>
      <c r="AB40" s="324">
        <f t="shared" si="16"/>
        <v>1.7894000000000001</v>
      </c>
      <c r="AC40" s="27">
        <f t="shared" si="8"/>
        <v>21.41</v>
      </c>
      <c r="AD40" s="27">
        <f t="shared" si="9"/>
        <v>5.4256800000000007</v>
      </c>
      <c r="AE40" s="51">
        <f t="shared" si="17"/>
        <v>26.83568</v>
      </c>
    </row>
    <row r="41" spans="1:31" ht="14.25" x14ac:dyDescent="0.2">
      <c r="B41" s="301" t="s">
        <v>79</v>
      </c>
      <c r="C41" s="112">
        <v>1.6</v>
      </c>
      <c r="D41" s="113"/>
      <c r="E41" s="38">
        <v>280.45</v>
      </c>
      <c r="F41" s="38"/>
      <c r="G41" s="38">
        <v>17.39</v>
      </c>
      <c r="H41" s="38">
        <v>89.46</v>
      </c>
      <c r="I41" s="280">
        <f t="shared" si="0"/>
        <v>387.29999999999995</v>
      </c>
      <c r="K41" s="273"/>
      <c r="M41" s="302" t="s">
        <v>79</v>
      </c>
      <c r="N41" s="275">
        <f t="shared" si="2"/>
        <v>266.46239999999995</v>
      </c>
      <c r="O41" s="276">
        <f t="shared" si="3"/>
        <v>120.83760000000001</v>
      </c>
      <c r="P41" s="275">
        <f t="shared" si="4"/>
        <v>387.29999999999995</v>
      </c>
      <c r="Q41" s="277">
        <f t="shared" si="5"/>
        <v>266.46239999999995</v>
      </c>
      <c r="R41" s="278">
        <f t="shared" si="10"/>
        <v>1.7894000000000001</v>
      </c>
      <c r="S41" s="277">
        <f t="shared" si="6"/>
        <v>476.81</v>
      </c>
      <c r="T41" s="277">
        <f t="shared" si="7"/>
        <v>120.83760000000001</v>
      </c>
      <c r="U41" s="279">
        <f t="shared" si="11"/>
        <v>597.64760000000001</v>
      </c>
      <c r="W41" s="107" t="s">
        <v>79</v>
      </c>
      <c r="X41" s="39">
        <f t="shared" si="18"/>
        <v>11.964319999999999</v>
      </c>
      <c r="Y41" s="62">
        <f t="shared" si="19"/>
        <v>5.4256800000000007</v>
      </c>
      <c r="Z41" s="39">
        <f t="shared" si="14"/>
        <v>17.39</v>
      </c>
      <c r="AA41" s="27">
        <f t="shared" si="15"/>
        <v>11.964319999999999</v>
      </c>
      <c r="AB41" s="324">
        <f t="shared" si="16"/>
        <v>1.7894000000000001</v>
      </c>
      <c r="AC41" s="27">
        <f t="shared" si="8"/>
        <v>21.41</v>
      </c>
      <c r="AD41" s="27">
        <f t="shared" si="9"/>
        <v>5.4256800000000007</v>
      </c>
      <c r="AE41" s="51">
        <f t="shared" si="17"/>
        <v>26.83568</v>
      </c>
    </row>
    <row r="42" spans="1:31" ht="14.25" x14ac:dyDescent="0.2">
      <c r="B42" s="301" t="s">
        <v>80</v>
      </c>
      <c r="C42" s="112">
        <v>1.89</v>
      </c>
      <c r="D42" s="113"/>
      <c r="E42" s="38">
        <v>331.28</v>
      </c>
      <c r="F42" s="38"/>
      <c r="G42" s="38">
        <v>17.39</v>
      </c>
      <c r="H42" s="38">
        <v>89.46</v>
      </c>
      <c r="I42" s="280">
        <f t="shared" si="0"/>
        <v>438.12999999999994</v>
      </c>
      <c r="K42" s="273"/>
      <c r="M42" s="302" t="s">
        <v>80</v>
      </c>
      <c r="N42" s="275">
        <f t="shared" si="2"/>
        <v>301.43343999999996</v>
      </c>
      <c r="O42" s="276">
        <f t="shared" si="3"/>
        <v>136.69656000000001</v>
      </c>
      <c r="P42" s="275">
        <f t="shared" si="4"/>
        <v>438.13</v>
      </c>
      <c r="Q42" s="277">
        <f t="shared" si="5"/>
        <v>301.43343999999996</v>
      </c>
      <c r="R42" s="278">
        <f t="shared" si="10"/>
        <v>1.7894000000000001</v>
      </c>
      <c r="S42" s="277">
        <f t="shared" si="6"/>
        <v>539.38</v>
      </c>
      <c r="T42" s="277">
        <f t="shared" si="7"/>
        <v>136.69656000000001</v>
      </c>
      <c r="U42" s="279">
        <f t="shared" si="11"/>
        <v>676.07655999999997</v>
      </c>
      <c r="W42" s="107" t="s">
        <v>80</v>
      </c>
      <c r="X42" s="39">
        <f t="shared" si="18"/>
        <v>11.964319999999999</v>
      </c>
      <c r="Y42" s="62">
        <f t="shared" si="19"/>
        <v>5.4256800000000007</v>
      </c>
      <c r="Z42" s="39">
        <f t="shared" si="14"/>
        <v>17.39</v>
      </c>
      <c r="AA42" s="27">
        <f t="shared" si="15"/>
        <v>11.964319999999999</v>
      </c>
      <c r="AB42" s="324">
        <f t="shared" si="16"/>
        <v>1.7894000000000001</v>
      </c>
      <c r="AC42" s="27">
        <f t="shared" si="8"/>
        <v>21.41</v>
      </c>
      <c r="AD42" s="27">
        <f t="shared" si="9"/>
        <v>5.4256800000000007</v>
      </c>
      <c r="AE42" s="51">
        <f t="shared" si="17"/>
        <v>26.83568</v>
      </c>
    </row>
    <row r="43" spans="1:31" ht="14.25" x14ac:dyDescent="0.2">
      <c r="B43" s="301" t="s">
        <v>81</v>
      </c>
      <c r="C43" s="112">
        <v>1.48</v>
      </c>
      <c r="D43" s="113"/>
      <c r="E43" s="38">
        <v>259.41000000000003</v>
      </c>
      <c r="F43" s="38"/>
      <c r="G43" s="38">
        <v>17.39</v>
      </c>
      <c r="H43" s="38">
        <v>89.46</v>
      </c>
      <c r="I43" s="280">
        <f t="shared" si="0"/>
        <v>366.26</v>
      </c>
      <c r="K43" s="273"/>
      <c r="M43" s="302" t="s">
        <v>81</v>
      </c>
      <c r="N43" s="275">
        <f t="shared" si="2"/>
        <v>251.98687999999999</v>
      </c>
      <c r="O43" s="276">
        <f t="shared" si="3"/>
        <v>114.27312000000002</v>
      </c>
      <c r="P43" s="275">
        <f t="shared" si="4"/>
        <v>366.26</v>
      </c>
      <c r="Q43" s="277">
        <f t="shared" si="5"/>
        <v>251.98687999999999</v>
      </c>
      <c r="R43" s="278">
        <f t="shared" si="10"/>
        <v>1.7894000000000001</v>
      </c>
      <c r="S43" s="277">
        <f t="shared" si="6"/>
        <v>450.91</v>
      </c>
      <c r="T43" s="277">
        <f t="shared" si="7"/>
        <v>114.27312000000002</v>
      </c>
      <c r="U43" s="279">
        <f t="shared" si="11"/>
        <v>565.18312000000003</v>
      </c>
      <c r="W43" s="107" t="s">
        <v>81</v>
      </c>
      <c r="X43" s="39">
        <f t="shared" si="18"/>
        <v>11.964319999999999</v>
      </c>
      <c r="Y43" s="62">
        <f t="shared" si="19"/>
        <v>5.4256800000000007</v>
      </c>
      <c r="Z43" s="39">
        <f t="shared" si="14"/>
        <v>17.39</v>
      </c>
      <c r="AA43" s="27">
        <f t="shared" si="15"/>
        <v>11.964319999999999</v>
      </c>
      <c r="AB43" s="324">
        <f t="shared" si="16"/>
        <v>1.7894000000000001</v>
      </c>
      <c r="AC43" s="27">
        <f t="shared" si="8"/>
        <v>21.41</v>
      </c>
      <c r="AD43" s="27">
        <f t="shared" si="9"/>
        <v>5.4256800000000007</v>
      </c>
      <c r="AE43" s="51">
        <f t="shared" si="17"/>
        <v>26.83568</v>
      </c>
    </row>
    <row r="44" spans="1:31" ht="14.25" x14ac:dyDescent="0.2">
      <c r="B44" s="301" t="s">
        <v>82</v>
      </c>
      <c r="C44" s="112">
        <v>1.86</v>
      </c>
      <c r="D44" s="113"/>
      <c r="E44" s="38">
        <v>326.02</v>
      </c>
      <c r="F44" s="38"/>
      <c r="G44" s="38">
        <v>17.39</v>
      </c>
      <c r="H44" s="38">
        <v>89.46</v>
      </c>
      <c r="I44" s="280">
        <f t="shared" si="0"/>
        <v>432.86999999999995</v>
      </c>
      <c r="K44" s="273"/>
      <c r="M44" s="302" t="s">
        <v>82</v>
      </c>
      <c r="N44" s="275">
        <f t="shared" si="2"/>
        <v>297.81455999999991</v>
      </c>
      <c r="O44" s="276">
        <f t="shared" si="3"/>
        <v>135.05544</v>
      </c>
      <c r="P44" s="275">
        <f t="shared" si="4"/>
        <v>432.86999999999989</v>
      </c>
      <c r="Q44" s="277">
        <f t="shared" si="5"/>
        <v>297.81455999999991</v>
      </c>
      <c r="R44" s="278">
        <f t="shared" si="10"/>
        <v>1.7894000000000001</v>
      </c>
      <c r="S44" s="277">
        <f t="shared" si="6"/>
        <v>532.91</v>
      </c>
      <c r="T44" s="277">
        <f t="shared" si="7"/>
        <v>135.05544</v>
      </c>
      <c r="U44" s="279">
        <f t="shared" si="11"/>
        <v>667.96543999999994</v>
      </c>
      <c r="W44" s="107" t="s">
        <v>82</v>
      </c>
      <c r="X44" s="39">
        <f t="shared" si="18"/>
        <v>11.964319999999999</v>
      </c>
      <c r="Y44" s="62">
        <f t="shared" si="19"/>
        <v>5.4256800000000007</v>
      </c>
      <c r="Z44" s="39">
        <f t="shared" si="14"/>
        <v>17.39</v>
      </c>
      <c r="AA44" s="27">
        <f t="shared" si="15"/>
        <v>11.964319999999999</v>
      </c>
      <c r="AB44" s="324">
        <f t="shared" si="16"/>
        <v>1.7894000000000001</v>
      </c>
      <c r="AC44" s="27">
        <f t="shared" si="8"/>
        <v>21.41</v>
      </c>
      <c r="AD44" s="27">
        <f t="shared" si="9"/>
        <v>5.4256800000000007</v>
      </c>
      <c r="AE44" s="51">
        <f t="shared" si="17"/>
        <v>26.83568</v>
      </c>
    </row>
    <row r="45" spans="1:31" ht="15" thickBot="1" x14ac:dyDescent="0.25">
      <c r="A45" s="255"/>
      <c r="B45" s="303" t="s">
        <v>83</v>
      </c>
      <c r="C45" s="140">
        <v>1.46</v>
      </c>
      <c r="D45" s="141"/>
      <c r="E45" s="44">
        <v>255.91</v>
      </c>
      <c r="F45" s="44"/>
      <c r="G45" s="44">
        <v>17.39</v>
      </c>
      <c r="H45" s="44">
        <v>89.46</v>
      </c>
      <c r="I45" s="282">
        <f t="shared" si="0"/>
        <v>362.76</v>
      </c>
      <c r="J45" s="283"/>
      <c r="K45" s="284"/>
      <c r="L45" s="283"/>
      <c r="M45" s="304" t="s">
        <v>83</v>
      </c>
      <c r="N45" s="285">
        <f t="shared" si="2"/>
        <v>249.57887999999997</v>
      </c>
      <c r="O45" s="286">
        <f t="shared" si="3"/>
        <v>113.18112000000002</v>
      </c>
      <c r="P45" s="285">
        <f t="shared" si="4"/>
        <v>362.76</v>
      </c>
      <c r="Q45" s="287">
        <f t="shared" si="5"/>
        <v>249.57887999999997</v>
      </c>
      <c r="R45" s="288">
        <f t="shared" si="10"/>
        <v>1.7894000000000001</v>
      </c>
      <c r="S45" s="287">
        <f t="shared" si="6"/>
        <v>446.6</v>
      </c>
      <c r="T45" s="287">
        <f t="shared" si="7"/>
        <v>113.18112000000002</v>
      </c>
      <c r="U45" s="289">
        <f t="shared" si="11"/>
        <v>559.7811200000001</v>
      </c>
      <c r="W45" s="148" t="s">
        <v>83</v>
      </c>
      <c r="X45" s="52">
        <f t="shared" si="18"/>
        <v>11.964319999999999</v>
      </c>
      <c r="Y45" s="63">
        <f t="shared" si="19"/>
        <v>5.4256800000000007</v>
      </c>
      <c r="Z45" s="52">
        <f t="shared" si="14"/>
        <v>17.39</v>
      </c>
      <c r="AA45" s="28">
        <f t="shared" si="15"/>
        <v>11.964319999999999</v>
      </c>
      <c r="AB45" s="325">
        <f t="shared" si="16"/>
        <v>1.7894000000000001</v>
      </c>
      <c r="AC45" s="28">
        <f t="shared" si="8"/>
        <v>21.41</v>
      </c>
      <c r="AD45" s="28">
        <f t="shared" si="9"/>
        <v>5.4256800000000007</v>
      </c>
      <c r="AE45" s="61">
        <f t="shared" si="17"/>
        <v>26.83568</v>
      </c>
    </row>
    <row r="46" spans="1:31" ht="14.25" x14ac:dyDescent="0.2">
      <c r="A46" s="270" t="s">
        <v>97</v>
      </c>
      <c r="B46" s="299" t="s">
        <v>84</v>
      </c>
      <c r="C46" s="138">
        <v>1.96</v>
      </c>
      <c r="D46" s="139"/>
      <c r="E46" s="123">
        <v>343.55</v>
      </c>
      <c r="F46" s="123"/>
      <c r="G46" s="123">
        <v>17.39</v>
      </c>
      <c r="H46" s="123">
        <v>89.46</v>
      </c>
      <c r="I46" s="272">
        <f t="shared" si="0"/>
        <v>450.4</v>
      </c>
      <c r="K46" s="291"/>
      <c r="M46" s="300" t="s">
        <v>84</v>
      </c>
      <c r="N46" s="292">
        <f t="shared" si="2"/>
        <v>309.87519999999995</v>
      </c>
      <c r="O46" s="293">
        <f t="shared" si="3"/>
        <v>140.52480000000003</v>
      </c>
      <c r="P46" s="292">
        <f t="shared" si="4"/>
        <v>450.4</v>
      </c>
      <c r="Q46" s="294">
        <f t="shared" si="5"/>
        <v>309.87519999999995</v>
      </c>
      <c r="R46" s="295">
        <f t="shared" si="10"/>
        <v>1.7894000000000001</v>
      </c>
      <c r="S46" s="294">
        <f t="shared" si="6"/>
        <v>554.49</v>
      </c>
      <c r="T46" s="294">
        <f t="shared" si="7"/>
        <v>140.52480000000003</v>
      </c>
      <c r="U46" s="296">
        <f t="shared" si="11"/>
        <v>695.01480000000004</v>
      </c>
      <c r="W46" s="147" t="s">
        <v>84</v>
      </c>
      <c r="X46" s="127">
        <f t="shared" si="18"/>
        <v>11.964319999999999</v>
      </c>
      <c r="Y46" s="128">
        <f t="shared" si="19"/>
        <v>5.4256800000000007</v>
      </c>
      <c r="Z46" s="127">
        <f t="shared" si="14"/>
        <v>17.39</v>
      </c>
      <c r="AA46" s="129">
        <f t="shared" si="15"/>
        <v>11.964319999999999</v>
      </c>
      <c r="AB46" s="326">
        <f t="shared" si="16"/>
        <v>1.7894000000000001</v>
      </c>
      <c r="AC46" s="129">
        <f t="shared" si="8"/>
        <v>21.41</v>
      </c>
      <c r="AD46" s="129">
        <f t="shared" si="9"/>
        <v>5.4256800000000007</v>
      </c>
      <c r="AE46" s="131">
        <f t="shared" si="17"/>
        <v>26.83568</v>
      </c>
    </row>
    <row r="47" spans="1:31" ht="14.25" x14ac:dyDescent="0.2">
      <c r="A47" s="270" t="s">
        <v>99</v>
      </c>
      <c r="B47" s="301" t="s">
        <v>85</v>
      </c>
      <c r="C47" s="112">
        <v>1.54</v>
      </c>
      <c r="D47" s="113"/>
      <c r="E47" s="38">
        <v>269.93</v>
      </c>
      <c r="F47" s="38"/>
      <c r="G47" s="38">
        <v>17.39</v>
      </c>
      <c r="H47" s="38">
        <v>89.46</v>
      </c>
      <c r="I47" s="280">
        <f t="shared" si="0"/>
        <v>376.78</v>
      </c>
      <c r="K47" s="273"/>
      <c r="M47" s="302" t="s">
        <v>85</v>
      </c>
      <c r="N47" s="275">
        <f t="shared" si="2"/>
        <v>259.22463999999997</v>
      </c>
      <c r="O47" s="276">
        <f t="shared" si="3"/>
        <v>117.55536000000001</v>
      </c>
      <c r="P47" s="275">
        <f t="shared" si="4"/>
        <v>376.78</v>
      </c>
      <c r="Q47" s="277">
        <f t="shared" si="5"/>
        <v>259.22463999999997</v>
      </c>
      <c r="R47" s="278">
        <f t="shared" si="10"/>
        <v>1.7894000000000001</v>
      </c>
      <c r="S47" s="277">
        <f t="shared" si="6"/>
        <v>463.86</v>
      </c>
      <c r="T47" s="277">
        <f t="shared" si="7"/>
        <v>117.55536000000001</v>
      </c>
      <c r="U47" s="279">
        <f t="shared" si="11"/>
        <v>581.41535999999996</v>
      </c>
      <c r="W47" s="107" t="s">
        <v>85</v>
      </c>
      <c r="X47" s="39">
        <f t="shared" si="18"/>
        <v>11.964319999999999</v>
      </c>
      <c r="Y47" s="62">
        <f t="shared" si="19"/>
        <v>5.4256800000000007</v>
      </c>
      <c r="Z47" s="39">
        <f t="shared" si="14"/>
        <v>17.39</v>
      </c>
      <c r="AA47" s="27">
        <f t="shared" si="15"/>
        <v>11.964319999999999</v>
      </c>
      <c r="AB47" s="324">
        <f t="shared" si="16"/>
        <v>1.7894000000000001</v>
      </c>
      <c r="AC47" s="27">
        <f t="shared" si="8"/>
        <v>21.41</v>
      </c>
      <c r="AD47" s="27">
        <f t="shared" si="9"/>
        <v>5.4256800000000007</v>
      </c>
      <c r="AE47" s="51">
        <f t="shared" si="17"/>
        <v>26.83568</v>
      </c>
    </row>
    <row r="48" spans="1:31" ht="14.25" x14ac:dyDescent="0.2">
      <c r="B48" s="301" t="s">
        <v>86</v>
      </c>
      <c r="C48" s="112">
        <v>1.86</v>
      </c>
      <c r="D48" s="113"/>
      <c r="E48" s="38">
        <v>326.02</v>
      </c>
      <c r="F48" s="38"/>
      <c r="G48" s="38">
        <v>17.39</v>
      </c>
      <c r="H48" s="38">
        <v>89.46</v>
      </c>
      <c r="I48" s="280">
        <f t="shared" si="0"/>
        <v>432.86999999999995</v>
      </c>
      <c r="K48" s="273"/>
      <c r="M48" s="302" t="s">
        <v>86</v>
      </c>
      <c r="N48" s="275">
        <f t="shared" si="2"/>
        <v>297.81455999999991</v>
      </c>
      <c r="O48" s="276">
        <f t="shared" si="3"/>
        <v>135.05544</v>
      </c>
      <c r="P48" s="275">
        <f t="shared" si="4"/>
        <v>432.86999999999989</v>
      </c>
      <c r="Q48" s="277">
        <f t="shared" si="5"/>
        <v>297.81455999999991</v>
      </c>
      <c r="R48" s="278">
        <f t="shared" si="10"/>
        <v>1.7894000000000001</v>
      </c>
      <c r="S48" s="277">
        <f t="shared" si="6"/>
        <v>532.91</v>
      </c>
      <c r="T48" s="277">
        <f t="shared" si="7"/>
        <v>135.05544</v>
      </c>
      <c r="U48" s="279">
        <f t="shared" si="11"/>
        <v>667.96543999999994</v>
      </c>
      <c r="W48" s="107" t="s">
        <v>86</v>
      </c>
      <c r="X48" s="39">
        <f t="shared" si="18"/>
        <v>11.964319999999999</v>
      </c>
      <c r="Y48" s="62">
        <f t="shared" si="19"/>
        <v>5.4256800000000007</v>
      </c>
      <c r="Z48" s="39">
        <f t="shared" si="14"/>
        <v>17.39</v>
      </c>
      <c r="AA48" s="27">
        <f t="shared" si="15"/>
        <v>11.964319999999999</v>
      </c>
      <c r="AB48" s="324">
        <f t="shared" si="16"/>
        <v>1.7894000000000001</v>
      </c>
      <c r="AC48" s="27">
        <f t="shared" si="8"/>
        <v>21.41</v>
      </c>
      <c r="AD48" s="27">
        <f t="shared" si="9"/>
        <v>5.4256800000000007</v>
      </c>
      <c r="AE48" s="51">
        <f t="shared" si="17"/>
        <v>26.83568</v>
      </c>
    </row>
    <row r="49" spans="1:31" ht="14.25" x14ac:dyDescent="0.2">
      <c r="B49" s="301" t="s">
        <v>87</v>
      </c>
      <c r="C49" s="112">
        <v>1.46</v>
      </c>
      <c r="D49" s="113"/>
      <c r="E49" s="38">
        <v>255.91</v>
      </c>
      <c r="F49" s="38"/>
      <c r="G49" s="38">
        <v>17.39</v>
      </c>
      <c r="H49" s="38">
        <v>89.46</v>
      </c>
      <c r="I49" s="280">
        <f t="shared" si="0"/>
        <v>362.76</v>
      </c>
      <c r="K49" s="273"/>
      <c r="M49" s="302" t="s">
        <v>87</v>
      </c>
      <c r="N49" s="275">
        <f t="shared" si="2"/>
        <v>249.57887999999997</v>
      </c>
      <c r="O49" s="276">
        <f t="shared" si="3"/>
        <v>113.18112000000002</v>
      </c>
      <c r="P49" s="275">
        <f t="shared" si="4"/>
        <v>362.76</v>
      </c>
      <c r="Q49" s="277">
        <f t="shared" si="5"/>
        <v>249.57887999999997</v>
      </c>
      <c r="R49" s="278">
        <f t="shared" si="10"/>
        <v>1.7894000000000001</v>
      </c>
      <c r="S49" s="277">
        <f t="shared" si="6"/>
        <v>446.6</v>
      </c>
      <c r="T49" s="277">
        <f t="shared" si="7"/>
        <v>113.18112000000002</v>
      </c>
      <c r="U49" s="279">
        <f t="shared" si="11"/>
        <v>559.7811200000001</v>
      </c>
      <c r="W49" s="107" t="s">
        <v>87</v>
      </c>
      <c r="X49" s="39">
        <f t="shared" si="18"/>
        <v>11.964319999999999</v>
      </c>
      <c r="Y49" s="62">
        <f t="shared" si="19"/>
        <v>5.4256800000000007</v>
      </c>
      <c r="Z49" s="39">
        <f t="shared" si="14"/>
        <v>17.39</v>
      </c>
      <c r="AA49" s="27">
        <f t="shared" si="15"/>
        <v>11.964319999999999</v>
      </c>
      <c r="AB49" s="324">
        <f t="shared" si="16"/>
        <v>1.7894000000000001</v>
      </c>
      <c r="AC49" s="27">
        <f t="shared" si="8"/>
        <v>21.41</v>
      </c>
      <c r="AD49" s="27">
        <f t="shared" si="9"/>
        <v>5.4256800000000007</v>
      </c>
      <c r="AE49" s="51">
        <f t="shared" si="17"/>
        <v>26.83568</v>
      </c>
    </row>
    <row r="50" spans="1:31" ht="14.25" x14ac:dyDescent="0.2">
      <c r="B50" s="301" t="s">
        <v>89</v>
      </c>
      <c r="C50" s="112">
        <v>1.56</v>
      </c>
      <c r="D50" s="113"/>
      <c r="E50" s="38">
        <v>273.44</v>
      </c>
      <c r="F50" s="38"/>
      <c r="G50" s="38">
        <v>17.39</v>
      </c>
      <c r="H50" s="38">
        <v>89.46</v>
      </c>
      <c r="I50" s="280">
        <f t="shared" si="0"/>
        <v>380.28999999999996</v>
      </c>
      <c r="K50" s="273"/>
      <c r="M50" s="302" t="s">
        <v>89</v>
      </c>
      <c r="N50" s="275">
        <f t="shared" si="2"/>
        <v>261.63951999999995</v>
      </c>
      <c r="O50" s="276">
        <f t="shared" si="3"/>
        <v>118.65048000000002</v>
      </c>
      <c r="P50" s="275">
        <f t="shared" si="4"/>
        <v>380.28999999999996</v>
      </c>
      <c r="Q50" s="277">
        <f t="shared" si="5"/>
        <v>261.63951999999995</v>
      </c>
      <c r="R50" s="278">
        <f t="shared" si="10"/>
        <v>1.7894000000000001</v>
      </c>
      <c r="S50" s="277">
        <f t="shared" si="6"/>
        <v>468.18</v>
      </c>
      <c r="T50" s="277">
        <f t="shared" si="7"/>
        <v>118.65048000000002</v>
      </c>
      <c r="U50" s="279">
        <f t="shared" si="11"/>
        <v>586.83048000000008</v>
      </c>
      <c r="W50" s="107" t="s">
        <v>89</v>
      </c>
      <c r="X50" s="39">
        <f t="shared" si="18"/>
        <v>11.964319999999999</v>
      </c>
      <c r="Y50" s="62">
        <f t="shared" si="19"/>
        <v>5.4256800000000007</v>
      </c>
      <c r="Z50" s="39">
        <f t="shared" si="14"/>
        <v>17.39</v>
      </c>
      <c r="AA50" s="27">
        <f t="shared" si="15"/>
        <v>11.964319999999999</v>
      </c>
      <c r="AB50" s="324">
        <f t="shared" si="16"/>
        <v>1.7894000000000001</v>
      </c>
      <c r="AC50" s="27">
        <f t="shared" si="8"/>
        <v>21.41</v>
      </c>
      <c r="AD50" s="27">
        <f t="shared" si="9"/>
        <v>5.4256800000000007</v>
      </c>
      <c r="AE50" s="51">
        <f t="shared" si="17"/>
        <v>26.83568</v>
      </c>
    </row>
    <row r="51" spans="1:31" ht="14.25" x14ac:dyDescent="0.2">
      <c r="B51" s="301" t="s">
        <v>88</v>
      </c>
      <c r="C51" s="112">
        <v>1.22</v>
      </c>
      <c r="D51" s="113"/>
      <c r="E51" s="38">
        <v>213.84</v>
      </c>
      <c r="F51" s="38"/>
      <c r="G51" s="38">
        <v>17.39</v>
      </c>
      <c r="H51" s="38">
        <v>89.46</v>
      </c>
      <c r="I51" s="280">
        <f t="shared" si="0"/>
        <v>320.69</v>
      </c>
      <c r="K51" s="273"/>
      <c r="M51" s="302" t="s">
        <v>88</v>
      </c>
      <c r="N51" s="275">
        <f t="shared" si="2"/>
        <v>220.63471999999999</v>
      </c>
      <c r="O51" s="276">
        <f t="shared" si="3"/>
        <v>100.05528000000001</v>
      </c>
      <c r="P51" s="275">
        <f t="shared" si="4"/>
        <v>320.69</v>
      </c>
      <c r="Q51" s="277">
        <f t="shared" si="5"/>
        <v>220.63471999999999</v>
      </c>
      <c r="R51" s="278">
        <f t="shared" si="10"/>
        <v>1.7894000000000001</v>
      </c>
      <c r="S51" s="277">
        <f t="shared" si="6"/>
        <v>394.8</v>
      </c>
      <c r="T51" s="277">
        <f t="shared" si="7"/>
        <v>100.05528000000001</v>
      </c>
      <c r="U51" s="279">
        <f t="shared" si="11"/>
        <v>494.85527999999999</v>
      </c>
      <c r="W51" s="107" t="s">
        <v>88</v>
      </c>
      <c r="X51" s="39">
        <f t="shared" si="18"/>
        <v>11.964319999999999</v>
      </c>
      <c r="Y51" s="62">
        <f t="shared" si="19"/>
        <v>5.4256800000000007</v>
      </c>
      <c r="Z51" s="39">
        <f t="shared" si="14"/>
        <v>17.39</v>
      </c>
      <c r="AA51" s="27">
        <f t="shared" si="15"/>
        <v>11.964319999999999</v>
      </c>
      <c r="AB51" s="324">
        <f t="shared" si="16"/>
        <v>1.7894000000000001</v>
      </c>
      <c r="AC51" s="27">
        <f t="shared" si="8"/>
        <v>21.41</v>
      </c>
      <c r="AD51" s="27">
        <f t="shared" si="9"/>
        <v>5.4256800000000007</v>
      </c>
      <c r="AE51" s="51">
        <f t="shared" si="17"/>
        <v>26.83568</v>
      </c>
    </row>
    <row r="52" spans="1:31" ht="14.25" x14ac:dyDescent="0.2">
      <c r="B52" s="301" t="s">
        <v>90</v>
      </c>
      <c r="C52" s="112">
        <v>1.45</v>
      </c>
      <c r="D52" s="113"/>
      <c r="E52" s="38">
        <v>254.16</v>
      </c>
      <c r="F52" s="38"/>
      <c r="G52" s="38">
        <v>17.39</v>
      </c>
      <c r="H52" s="38">
        <v>89.46</v>
      </c>
      <c r="I52" s="280">
        <f t="shared" si="0"/>
        <v>361.01</v>
      </c>
      <c r="K52" s="273"/>
      <c r="M52" s="302" t="s">
        <v>90</v>
      </c>
      <c r="N52" s="275">
        <f t="shared" si="2"/>
        <v>248.37487999999996</v>
      </c>
      <c r="O52" s="276">
        <f t="shared" si="3"/>
        <v>112.63512000000001</v>
      </c>
      <c r="P52" s="275">
        <f t="shared" si="4"/>
        <v>361.01</v>
      </c>
      <c r="Q52" s="277">
        <f t="shared" si="5"/>
        <v>248.37487999999996</v>
      </c>
      <c r="R52" s="278">
        <f t="shared" si="10"/>
        <v>1.7894000000000001</v>
      </c>
      <c r="S52" s="277">
        <f t="shared" si="6"/>
        <v>444.44</v>
      </c>
      <c r="T52" s="277">
        <f t="shared" si="7"/>
        <v>112.63512000000001</v>
      </c>
      <c r="U52" s="279">
        <f t="shared" si="11"/>
        <v>557.07511999999997</v>
      </c>
      <c r="W52" s="107" t="s">
        <v>90</v>
      </c>
      <c r="X52" s="39">
        <f t="shared" si="18"/>
        <v>11.964319999999999</v>
      </c>
      <c r="Y52" s="62">
        <f t="shared" si="19"/>
        <v>5.4256800000000007</v>
      </c>
      <c r="Z52" s="39">
        <f t="shared" si="14"/>
        <v>17.39</v>
      </c>
      <c r="AA52" s="27">
        <f t="shared" si="15"/>
        <v>11.964319999999999</v>
      </c>
      <c r="AB52" s="324">
        <f t="shared" si="16"/>
        <v>1.7894000000000001</v>
      </c>
      <c r="AC52" s="27">
        <f t="shared" si="8"/>
        <v>21.41</v>
      </c>
      <c r="AD52" s="27">
        <f t="shared" si="9"/>
        <v>5.4256800000000007</v>
      </c>
      <c r="AE52" s="51">
        <f t="shared" si="17"/>
        <v>26.83568</v>
      </c>
    </row>
    <row r="53" spans="1:31" ht="15" thickBot="1" x14ac:dyDescent="0.25">
      <c r="A53" s="255"/>
      <c r="B53" s="303" t="s">
        <v>91</v>
      </c>
      <c r="C53" s="140">
        <v>1.1399999999999999</v>
      </c>
      <c r="D53" s="141"/>
      <c r="E53" s="44">
        <v>199.82</v>
      </c>
      <c r="F53" s="44"/>
      <c r="G53" s="44">
        <v>17.39</v>
      </c>
      <c r="H53" s="44">
        <v>89.46</v>
      </c>
      <c r="I53" s="282">
        <f t="shared" si="0"/>
        <v>306.66999999999996</v>
      </c>
      <c r="J53" s="283"/>
      <c r="K53" s="284"/>
      <c r="L53" s="283"/>
      <c r="M53" s="304" t="s">
        <v>91</v>
      </c>
      <c r="N53" s="285">
        <f t="shared" si="2"/>
        <v>210.98895999999996</v>
      </c>
      <c r="O53" s="286">
        <f t="shared" si="3"/>
        <v>95.68104000000001</v>
      </c>
      <c r="P53" s="285">
        <f t="shared" si="4"/>
        <v>306.66999999999996</v>
      </c>
      <c r="Q53" s="287">
        <f t="shared" si="5"/>
        <v>210.98895999999996</v>
      </c>
      <c r="R53" s="288">
        <f t="shared" si="10"/>
        <v>1.7894000000000001</v>
      </c>
      <c r="S53" s="287">
        <f t="shared" si="6"/>
        <v>377.54</v>
      </c>
      <c r="T53" s="287">
        <f t="shared" si="7"/>
        <v>95.68104000000001</v>
      </c>
      <c r="U53" s="289">
        <f t="shared" si="11"/>
        <v>473.22104000000002</v>
      </c>
      <c r="W53" s="148" t="s">
        <v>91</v>
      </c>
      <c r="X53" s="52">
        <f t="shared" si="18"/>
        <v>11.964319999999999</v>
      </c>
      <c r="Y53" s="63">
        <f t="shared" si="19"/>
        <v>5.4256800000000007</v>
      </c>
      <c r="Z53" s="52">
        <f t="shared" si="14"/>
        <v>17.39</v>
      </c>
      <c r="AA53" s="28">
        <f t="shared" si="15"/>
        <v>11.964319999999999</v>
      </c>
      <c r="AB53" s="325">
        <f t="shared" si="16"/>
        <v>1.7894000000000001</v>
      </c>
      <c r="AC53" s="28">
        <f t="shared" si="8"/>
        <v>21.41</v>
      </c>
      <c r="AD53" s="28">
        <f t="shared" si="9"/>
        <v>5.4256800000000007</v>
      </c>
      <c r="AE53" s="61">
        <f t="shared" si="17"/>
        <v>26.83568</v>
      </c>
    </row>
    <row r="54" spans="1:31" ht="14.25" x14ac:dyDescent="0.2">
      <c r="A54" s="270" t="s">
        <v>100</v>
      </c>
      <c r="B54" s="299" t="s">
        <v>92</v>
      </c>
      <c r="C54" s="138">
        <v>1.68</v>
      </c>
      <c r="D54" s="139"/>
      <c r="E54" s="123">
        <v>294.47000000000003</v>
      </c>
      <c r="F54" s="123"/>
      <c r="G54" s="123">
        <v>17.39</v>
      </c>
      <c r="H54" s="123">
        <v>89.46</v>
      </c>
      <c r="I54" s="272">
        <f t="shared" si="0"/>
        <v>401.32</v>
      </c>
      <c r="K54" s="291"/>
      <c r="M54" s="300" t="s">
        <v>92</v>
      </c>
      <c r="N54" s="292">
        <f t="shared" si="2"/>
        <v>276.10816</v>
      </c>
      <c r="O54" s="293">
        <f t="shared" si="3"/>
        <v>125.21184000000002</v>
      </c>
      <c r="P54" s="292">
        <f t="shared" si="4"/>
        <v>401.32000000000005</v>
      </c>
      <c r="Q54" s="294">
        <f t="shared" si="5"/>
        <v>276.10816</v>
      </c>
      <c r="R54" s="295">
        <f t="shared" si="10"/>
        <v>1.7894000000000001</v>
      </c>
      <c r="S54" s="294">
        <f t="shared" si="6"/>
        <v>494.07</v>
      </c>
      <c r="T54" s="294">
        <f t="shared" si="7"/>
        <v>125.21184000000002</v>
      </c>
      <c r="U54" s="296">
        <f t="shared" si="11"/>
        <v>619.28183999999999</v>
      </c>
      <c r="W54" s="147" t="s">
        <v>92</v>
      </c>
      <c r="X54" s="127">
        <f t="shared" si="18"/>
        <v>11.964319999999999</v>
      </c>
      <c r="Y54" s="128">
        <f t="shared" si="19"/>
        <v>5.4256800000000007</v>
      </c>
      <c r="Z54" s="127">
        <f t="shared" si="14"/>
        <v>17.39</v>
      </c>
      <c r="AA54" s="129">
        <f t="shared" si="15"/>
        <v>11.964319999999999</v>
      </c>
      <c r="AB54" s="326">
        <f t="shared" si="16"/>
        <v>1.7894000000000001</v>
      </c>
      <c r="AC54" s="129">
        <f t="shared" si="8"/>
        <v>21.41</v>
      </c>
      <c r="AD54" s="129">
        <f t="shared" si="9"/>
        <v>5.4256800000000007</v>
      </c>
      <c r="AE54" s="131">
        <f t="shared" si="17"/>
        <v>26.83568</v>
      </c>
    </row>
    <row r="55" spans="1:31" ht="14.25" x14ac:dyDescent="0.2">
      <c r="A55" s="270" t="s">
        <v>101</v>
      </c>
      <c r="B55" s="301" t="s">
        <v>93</v>
      </c>
      <c r="C55" s="112">
        <v>1.5</v>
      </c>
      <c r="D55" s="113"/>
      <c r="E55" s="38">
        <v>262.92</v>
      </c>
      <c r="F55" s="38"/>
      <c r="G55" s="38">
        <v>17.39</v>
      </c>
      <c r="H55" s="38">
        <v>89.46</v>
      </c>
      <c r="I55" s="280">
        <f t="shared" si="0"/>
        <v>369.77</v>
      </c>
      <c r="K55" s="273"/>
      <c r="M55" s="302" t="s">
        <v>93</v>
      </c>
      <c r="N55" s="275">
        <f t="shared" si="2"/>
        <v>254.40175999999997</v>
      </c>
      <c r="O55" s="276">
        <f t="shared" si="3"/>
        <v>115.36824000000001</v>
      </c>
      <c r="P55" s="275">
        <f t="shared" si="4"/>
        <v>369.77</v>
      </c>
      <c r="Q55" s="277">
        <f t="shared" si="5"/>
        <v>254.40175999999997</v>
      </c>
      <c r="R55" s="278">
        <f t="shared" si="10"/>
        <v>1.7894000000000001</v>
      </c>
      <c r="S55" s="277">
        <f t="shared" si="6"/>
        <v>455.23</v>
      </c>
      <c r="T55" s="277">
        <f t="shared" si="7"/>
        <v>115.36824000000001</v>
      </c>
      <c r="U55" s="279">
        <f t="shared" si="11"/>
        <v>570.59824000000003</v>
      </c>
      <c r="W55" s="107" t="s">
        <v>93</v>
      </c>
      <c r="X55" s="39">
        <f t="shared" si="18"/>
        <v>11.964319999999999</v>
      </c>
      <c r="Y55" s="62">
        <f t="shared" si="19"/>
        <v>5.4256800000000007</v>
      </c>
      <c r="Z55" s="39">
        <f t="shared" si="14"/>
        <v>17.39</v>
      </c>
      <c r="AA55" s="27">
        <f t="shared" si="15"/>
        <v>11.964319999999999</v>
      </c>
      <c r="AB55" s="324">
        <f t="shared" si="16"/>
        <v>1.7894000000000001</v>
      </c>
      <c r="AC55" s="27">
        <f t="shared" si="8"/>
        <v>21.41</v>
      </c>
      <c r="AD55" s="27">
        <f t="shared" si="9"/>
        <v>5.4256800000000007</v>
      </c>
      <c r="AE55" s="51">
        <f t="shared" si="17"/>
        <v>26.83568</v>
      </c>
    </row>
    <row r="56" spans="1:31" ht="14.25" x14ac:dyDescent="0.2">
      <c r="B56" s="301" t="s">
        <v>94</v>
      </c>
      <c r="C56" s="112">
        <v>1.56</v>
      </c>
      <c r="D56" s="113"/>
      <c r="E56" s="38">
        <v>273.44</v>
      </c>
      <c r="F56" s="38"/>
      <c r="G56" s="38">
        <v>17.39</v>
      </c>
      <c r="H56" s="38">
        <v>89.46</v>
      </c>
      <c r="I56" s="280">
        <f t="shared" si="0"/>
        <v>380.28999999999996</v>
      </c>
      <c r="K56" s="273"/>
      <c r="M56" s="302" t="s">
        <v>94</v>
      </c>
      <c r="N56" s="275">
        <f t="shared" si="2"/>
        <v>261.63951999999995</v>
      </c>
      <c r="O56" s="276">
        <f t="shared" si="3"/>
        <v>118.65048000000002</v>
      </c>
      <c r="P56" s="275">
        <f t="shared" si="4"/>
        <v>380.28999999999996</v>
      </c>
      <c r="Q56" s="277">
        <f t="shared" si="5"/>
        <v>261.63951999999995</v>
      </c>
      <c r="R56" s="278">
        <f t="shared" si="10"/>
        <v>1.7894000000000001</v>
      </c>
      <c r="S56" s="277">
        <f t="shared" si="6"/>
        <v>468.18</v>
      </c>
      <c r="T56" s="277">
        <f t="shared" si="7"/>
        <v>118.65048000000002</v>
      </c>
      <c r="U56" s="279">
        <f t="shared" si="11"/>
        <v>586.83048000000008</v>
      </c>
      <c r="W56" s="107" t="s">
        <v>94</v>
      </c>
      <c r="X56" s="39">
        <f t="shared" si="18"/>
        <v>11.964319999999999</v>
      </c>
      <c r="Y56" s="62">
        <f t="shared" si="19"/>
        <v>5.4256800000000007</v>
      </c>
      <c r="Z56" s="39">
        <f t="shared" si="14"/>
        <v>17.39</v>
      </c>
      <c r="AA56" s="27">
        <f t="shared" si="15"/>
        <v>11.964319999999999</v>
      </c>
      <c r="AB56" s="324">
        <f t="shared" si="16"/>
        <v>1.7894000000000001</v>
      </c>
      <c r="AC56" s="27">
        <f t="shared" si="8"/>
        <v>21.41</v>
      </c>
      <c r="AD56" s="27">
        <f t="shared" si="9"/>
        <v>5.4256800000000007</v>
      </c>
      <c r="AE56" s="51">
        <f t="shared" si="17"/>
        <v>26.83568</v>
      </c>
    </row>
    <row r="57" spans="1:31" ht="14.25" x14ac:dyDescent="0.2">
      <c r="B57" s="301" t="s">
        <v>95</v>
      </c>
      <c r="C57" s="112">
        <v>1.38</v>
      </c>
      <c r="D57" s="113"/>
      <c r="E57" s="38">
        <v>241.89</v>
      </c>
      <c r="F57" s="38"/>
      <c r="G57" s="38">
        <v>17.39</v>
      </c>
      <c r="H57" s="38">
        <v>89.46</v>
      </c>
      <c r="I57" s="280">
        <f t="shared" si="0"/>
        <v>348.73999999999995</v>
      </c>
      <c r="K57" s="273"/>
      <c r="M57" s="302" t="s">
        <v>95</v>
      </c>
      <c r="N57" s="275">
        <f t="shared" si="2"/>
        <v>239.93311999999995</v>
      </c>
      <c r="O57" s="276">
        <f t="shared" si="3"/>
        <v>108.80688000000001</v>
      </c>
      <c r="P57" s="275">
        <f t="shared" si="4"/>
        <v>348.73999999999995</v>
      </c>
      <c r="Q57" s="277">
        <f t="shared" si="5"/>
        <v>239.93311999999995</v>
      </c>
      <c r="R57" s="278">
        <f t="shared" si="10"/>
        <v>1.7894000000000001</v>
      </c>
      <c r="S57" s="277">
        <f t="shared" si="6"/>
        <v>429.34</v>
      </c>
      <c r="T57" s="277">
        <f t="shared" si="7"/>
        <v>108.80688000000001</v>
      </c>
      <c r="U57" s="279">
        <f t="shared" si="11"/>
        <v>538.14688000000001</v>
      </c>
      <c r="W57" s="107" t="s">
        <v>95</v>
      </c>
      <c r="X57" s="39">
        <f t="shared" si="18"/>
        <v>11.964319999999999</v>
      </c>
      <c r="Y57" s="62">
        <f t="shared" si="19"/>
        <v>5.4256800000000007</v>
      </c>
      <c r="Z57" s="39">
        <f t="shared" si="14"/>
        <v>17.39</v>
      </c>
      <c r="AA57" s="27">
        <f t="shared" si="15"/>
        <v>11.964319999999999</v>
      </c>
      <c r="AB57" s="324">
        <f t="shared" si="16"/>
        <v>1.7894000000000001</v>
      </c>
      <c r="AC57" s="27">
        <f t="shared" si="8"/>
        <v>21.41</v>
      </c>
      <c r="AD57" s="27">
        <f t="shared" si="9"/>
        <v>5.4256800000000007</v>
      </c>
      <c r="AE57" s="51">
        <f t="shared" si="17"/>
        <v>26.83568</v>
      </c>
    </row>
    <row r="58" spans="1:31" ht="14.25" x14ac:dyDescent="0.2">
      <c r="B58" s="297" t="s">
        <v>24</v>
      </c>
      <c r="C58" s="112">
        <v>1.29</v>
      </c>
      <c r="D58" s="113"/>
      <c r="E58" s="38">
        <v>226.11</v>
      </c>
      <c r="F58" s="29"/>
      <c r="G58" s="27">
        <v>17.39</v>
      </c>
      <c r="H58" s="38">
        <v>89.46</v>
      </c>
      <c r="I58" s="280">
        <f t="shared" si="0"/>
        <v>332.96</v>
      </c>
      <c r="K58" s="273">
        <f t="shared" ref="K58:K77" si="20">+E58/I58</f>
        <v>0.67909058145122547</v>
      </c>
      <c r="M58" s="297" t="s">
        <v>24</v>
      </c>
      <c r="N58" s="275">
        <f t="shared" si="2"/>
        <v>229.07647999999998</v>
      </c>
      <c r="O58" s="276">
        <f t="shared" si="3"/>
        <v>103.88352000000002</v>
      </c>
      <c r="P58" s="275">
        <f t="shared" si="4"/>
        <v>332.96</v>
      </c>
      <c r="Q58" s="277">
        <f t="shared" si="5"/>
        <v>229.07647999999998</v>
      </c>
      <c r="R58" s="278">
        <f t="shared" si="10"/>
        <v>1.7894000000000001</v>
      </c>
      <c r="S58" s="277">
        <f t="shared" si="6"/>
        <v>409.91</v>
      </c>
      <c r="T58" s="277">
        <f t="shared" si="7"/>
        <v>103.88352000000002</v>
      </c>
      <c r="U58" s="279">
        <f t="shared" si="11"/>
        <v>513.79352000000006</v>
      </c>
      <c r="W58" s="104" t="s">
        <v>24</v>
      </c>
      <c r="X58" s="39">
        <f t="shared" si="18"/>
        <v>11.964319999999999</v>
      </c>
      <c r="Y58" s="62">
        <f t="shared" si="19"/>
        <v>5.4256800000000007</v>
      </c>
      <c r="Z58" s="39">
        <f t="shared" si="14"/>
        <v>17.39</v>
      </c>
      <c r="AA58" s="27">
        <f t="shared" si="15"/>
        <v>11.964319999999999</v>
      </c>
      <c r="AB58" s="324">
        <f t="shared" si="16"/>
        <v>1.7894000000000001</v>
      </c>
      <c r="AC58" s="27">
        <f t="shared" si="8"/>
        <v>21.41</v>
      </c>
      <c r="AD58" s="27">
        <f t="shared" si="9"/>
        <v>5.4256800000000007</v>
      </c>
      <c r="AE58" s="51">
        <f t="shared" si="17"/>
        <v>26.83568</v>
      </c>
    </row>
    <row r="59" spans="1:31" ht="14.25" x14ac:dyDescent="0.2">
      <c r="B59" s="297" t="s">
        <v>25</v>
      </c>
      <c r="C59" s="112">
        <v>1.1499999999999999</v>
      </c>
      <c r="D59" s="113"/>
      <c r="E59" s="38">
        <v>201.57</v>
      </c>
      <c r="F59" s="29"/>
      <c r="G59" s="27">
        <v>17.39</v>
      </c>
      <c r="H59" s="38">
        <v>89.46</v>
      </c>
      <c r="I59" s="280">
        <f t="shared" si="0"/>
        <v>308.41999999999996</v>
      </c>
      <c r="K59" s="273">
        <f t="shared" si="20"/>
        <v>0.65355683807794573</v>
      </c>
      <c r="M59" s="297" t="s">
        <v>25</v>
      </c>
      <c r="N59" s="275">
        <f t="shared" si="2"/>
        <v>212.19295999999994</v>
      </c>
      <c r="O59" s="276">
        <f t="shared" si="3"/>
        <v>96.227040000000002</v>
      </c>
      <c r="P59" s="275">
        <f t="shared" si="4"/>
        <v>308.41999999999996</v>
      </c>
      <c r="Q59" s="277">
        <f t="shared" si="5"/>
        <v>212.19295999999994</v>
      </c>
      <c r="R59" s="278">
        <f t="shared" si="10"/>
        <v>1.7894000000000001</v>
      </c>
      <c r="S59" s="277">
        <f t="shared" si="6"/>
        <v>379.7</v>
      </c>
      <c r="T59" s="277">
        <f t="shared" si="7"/>
        <v>96.227040000000002</v>
      </c>
      <c r="U59" s="279">
        <f t="shared" si="11"/>
        <v>475.92703999999998</v>
      </c>
      <c r="W59" s="104" t="s">
        <v>25</v>
      </c>
      <c r="X59" s="39">
        <f t="shared" si="18"/>
        <v>11.964319999999999</v>
      </c>
      <c r="Y59" s="62">
        <f t="shared" si="19"/>
        <v>5.4256800000000007</v>
      </c>
      <c r="Z59" s="39">
        <f t="shared" si="14"/>
        <v>17.39</v>
      </c>
      <c r="AA59" s="27">
        <f t="shared" si="15"/>
        <v>11.964319999999999</v>
      </c>
      <c r="AB59" s="324">
        <f t="shared" si="16"/>
        <v>1.7894000000000001</v>
      </c>
      <c r="AC59" s="27">
        <f t="shared" si="8"/>
        <v>21.41</v>
      </c>
      <c r="AD59" s="27">
        <f t="shared" si="9"/>
        <v>5.4256800000000007</v>
      </c>
      <c r="AE59" s="51">
        <f t="shared" si="17"/>
        <v>26.83568</v>
      </c>
    </row>
    <row r="60" spans="1:31" ht="14.25" x14ac:dyDescent="0.2">
      <c r="B60" s="297" t="s">
        <v>26</v>
      </c>
      <c r="C60" s="112">
        <v>1.1499999999999999</v>
      </c>
      <c r="D60" s="113"/>
      <c r="E60" s="38">
        <v>201.57</v>
      </c>
      <c r="F60" s="29"/>
      <c r="G60" s="27">
        <v>17.39</v>
      </c>
      <c r="H60" s="38">
        <v>89.46</v>
      </c>
      <c r="I60" s="280">
        <f t="shared" si="0"/>
        <v>308.41999999999996</v>
      </c>
      <c r="K60" s="273">
        <f t="shared" si="20"/>
        <v>0.65355683807794573</v>
      </c>
      <c r="M60" s="297" t="s">
        <v>26</v>
      </c>
      <c r="N60" s="275">
        <f t="shared" si="2"/>
        <v>212.19295999999994</v>
      </c>
      <c r="O60" s="276">
        <f t="shared" si="3"/>
        <v>96.227040000000002</v>
      </c>
      <c r="P60" s="275">
        <f t="shared" si="4"/>
        <v>308.41999999999996</v>
      </c>
      <c r="Q60" s="277">
        <f t="shared" si="5"/>
        <v>212.19295999999994</v>
      </c>
      <c r="R60" s="278">
        <f t="shared" si="10"/>
        <v>1.7894000000000001</v>
      </c>
      <c r="S60" s="277">
        <f t="shared" si="6"/>
        <v>379.7</v>
      </c>
      <c r="T60" s="277">
        <f t="shared" si="7"/>
        <v>96.227040000000002</v>
      </c>
      <c r="U60" s="279">
        <f t="shared" si="11"/>
        <v>475.92703999999998</v>
      </c>
      <c r="W60" s="104" t="s">
        <v>26</v>
      </c>
      <c r="X60" s="39">
        <f t="shared" si="18"/>
        <v>11.964319999999999</v>
      </c>
      <c r="Y60" s="62">
        <f t="shared" si="19"/>
        <v>5.4256800000000007</v>
      </c>
      <c r="Z60" s="39">
        <f t="shared" si="14"/>
        <v>17.39</v>
      </c>
      <c r="AA60" s="27">
        <f t="shared" si="15"/>
        <v>11.964319999999999</v>
      </c>
      <c r="AB60" s="324">
        <f t="shared" si="16"/>
        <v>1.7894000000000001</v>
      </c>
      <c r="AC60" s="27">
        <f t="shared" si="8"/>
        <v>21.41</v>
      </c>
      <c r="AD60" s="27">
        <f t="shared" si="9"/>
        <v>5.4256800000000007</v>
      </c>
      <c r="AE60" s="51">
        <f t="shared" si="17"/>
        <v>26.83568</v>
      </c>
    </row>
    <row r="61" spans="1:31" ht="14.25" x14ac:dyDescent="0.2">
      <c r="B61" s="297" t="s">
        <v>27</v>
      </c>
      <c r="C61" s="112">
        <v>1.02</v>
      </c>
      <c r="D61" s="113"/>
      <c r="E61" s="38">
        <v>178.79</v>
      </c>
      <c r="F61" s="29"/>
      <c r="G61" s="27">
        <v>17.39</v>
      </c>
      <c r="H61" s="38">
        <v>89.46</v>
      </c>
      <c r="I61" s="280">
        <f t="shared" si="0"/>
        <v>285.64</v>
      </c>
      <c r="K61" s="273">
        <f t="shared" si="20"/>
        <v>0.62592774121271533</v>
      </c>
      <c r="M61" s="297" t="s">
        <v>27</v>
      </c>
      <c r="N61" s="275">
        <f t="shared" si="2"/>
        <v>196.52031999999997</v>
      </c>
      <c r="O61" s="276">
        <f t="shared" si="3"/>
        <v>89.119680000000017</v>
      </c>
      <c r="P61" s="275">
        <f t="shared" si="4"/>
        <v>285.64</v>
      </c>
      <c r="Q61" s="277">
        <f t="shared" si="5"/>
        <v>196.52031999999997</v>
      </c>
      <c r="R61" s="278">
        <f t="shared" si="10"/>
        <v>1.7894000000000001</v>
      </c>
      <c r="S61" s="277">
        <f t="shared" si="6"/>
        <v>351.65</v>
      </c>
      <c r="T61" s="277">
        <f t="shared" si="7"/>
        <v>89.119680000000017</v>
      </c>
      <c r="U61" s="279">
        <f t="shared" si="11"/>
        <v>440.76967999999999</v>
      </c>
      <c r="W61" s="104" t="s">
        <v>27</v>
      </c>
      <c r="X61" s="39">
        <f t="shared" si="18"/>
        <v>11.964319999999999</v>
      </c>
      <c r="Y61" s="62">
        <f t="shared" si="19"/>
        <v>5.4256800000000007</v>
      </c>
      <c r="Z61" s="39">
        <f t="shared" si="14"/>
        <v>17.39</v>
      </c>
      <c r="AA61" s="27">
        <f t="shared" si="15"/>
        <v>11.964319999999999</v>
      </c>
      <c r="AB61" s="324">
        <f t="shared" si="16"/>
        <v>1.7894000000000001</v>
      </c>
      <c r="AC61" s="27">
        <f t="shared" si="8"/>
        <v>21.41</v>
      </c>
      <c r="AD61" s="27">
        <f t="shared" si="9"/>
        <v>5.4256800000000007</v>
      </c>
      <c r="AE61" s="51">
        <f t="shared" si="17"/>
        <v>26.83568</v>
      </c>
    </row>
    <row r="62" spans="1:31" ht="14.25" x14ac:dyDescent="0.2">
      <c r="B62" s="297" t="s">
        <v>28</v>
      </c>
      <c r="C62" s="112">
        <v>0.88</v>
      </c>
      <c r="D62" s="113"/>
      <c r="E62" s="38">
        <v>154.25</v>
      </c>
      <c r="F62" s="29"/>
      <c r="G62" s="27">
        <v>17.39</v>
      </c>
      <c r="H62" s="38">
        <v>89.46</v>
      </c>
      <c r="I62" s="280">
        <f t="shared" si="0"/>
        <v>261.09999999999997</v>
      </c>
      <c r="K62" s="273">
        <f t="shared" si="20"/>
        <v>0.59076981999234013</v>
      </c>
      <c r="M62" s="297" t="s">
        <v>28</v>
      </c>
      <c r="N62" s="275">
        <f t="shared" si="2"/>
        <v>179.63679999999997</v>
      </c>
      <c r="O62" s="276">
        <f t="shared" si="3"/>
        <v>81.463200000000001</v>
      </c>
      <c r="P62" s="275">
        <f t="shared" si="4"/>
        <v>261.09999999999997</v>
      </c>
      <c r="Q62" s="277">
        <f t="shared" si="5"/>
        <v>179.63679999999997</v>
      </c>
      <c r="R62" s="278">
        <f t="shared" si="10"/>
        <v>1.7894000000000001</v>
      </c>
      <c r="S62" s="277">
        <f t="shared" si="6"/>
        <v>321.44</v>
      </c>
      <c r="T62" s="277">
        <f t="shared" si="7"/>
        <v>81.463200000000001</v>
      </c>
      <c r="U62" s="279">
        <f t="shared" si="11"/>
        <v>402.90319999999997</v>
      </c>
      <c r="W62" s="104" t="s">
        <v>28</v>
      </c>
      <c r="X62" s="39">
        <f t="shared" si="18"/>
        <v>11.964319999999999</v>
      </c>
      <c r="Y62" s="62">
        <f t="shared" si="19"/>
        <v>5.4256800000000007</v>
      </c>
      <c r="Z62" s="39">
        <f t="shared" si="14"/>
        <v>17.39</v>
      </c>
      <c r="AA62" s="27">
        <f t="shared" si="15"/>
        <v>11.964319999999999</v>
      </c>
      <c r="AB62" s="324">
        <f t="shared" si="16"/>
        <v>1.7894000000000001</v>
      </c>
      <c r="AC62" s="27">
        <f t="shared" si="8"/>
        <v>21.41</v>
      </c>
      <c r="AD62" s="27">
        <f t="shared" si="9"/>
        <v>5.4256800000000007</v>
      </c>
      <c r="AE62" s="51">
        <f t="shared" si="17"/>
        <v>26.83568</v>
      </c>
    </row>
    <row r="63" spans="1:31" ht="15" thickBot="1" x14ac:dyDescent="0.25">
      <c r="A63" s="255"/>
      <c r="B63" s="298" t="s">
        <v>29</v>
      </c>
      <c r="C63" s="140">
        <v>0.78</v>
      </c>
      <c r="D63" s="141"/>
      <c r="E63" s="44">
        <v>136.72</v>
      </c>
      <c r="F63" s="30"/>
      <c r="G63" s="28">
        <v>17.39</v>
      </c>
      <c r="H63" s="44">
        <v>89.46</v>
      </c>
      <c r="I63" s="282">
        <f t="shared" si="0"/>
        <v>243.57</v>
      </c>
      <c r="J63" s="283"/>
      <c r="K63" s="284">
        <f t="shared" si="20"/>
        <v>0.56131707517346141</v>
      </c>
      <c r="L63" s="283"/>
      <c r="M63" s="298" t="s">
        <v>29</v>
      </c>
      <c r="N63" s="285">
        <f t="shared" si="2"/>
        <v>167.57615999999999</v>
      </c>
      <c r="O63" s="286">
        <f t="shared" si="3"/>
        <v>75.993840000000006</v>
      </c>
      <c r="P63" s="285">
        <f t="shared" si="4"/>
        <v>243.57</v>
      </c>
      <c r="Q63" s="287">
        <f t="shared" si="5"/>
        <v>167.57615999999999</v>
      </c>
      <c r="R63" s="288">
        <f t="shared" si="10"/>
        <v>1.7894000000000001</v>
      </c>
      <c r="S63" s="287">
        <f t="shared" si="6"/>
        <v>299.86</v>
      </c>
      <c r="T63" s="287">
        <f t="shared" si="7"/>
        <v>75.993840000000006</v>
      </c>
      <c r="U63" s="289">
        <f t="shared" si="11"/>
        <v>375.85383999999999</v>
      </c>
      <c r="W63" s="105" t="s">
        <v>29</v>
      </c>
      <c r="X63" s="52">
        <f t="shared" si="18"/>
        <v>11.964319999999999</v>
      </c>
      <c r="Y63" s="63">
        <f t="shared" si="19"/>
        <v>5.4256800000000007</v>
      </c>
      <c r="Z63" s="52">
        <f t="shared" si="14"/>
        <v>17.39</v>
      </c>
      <c r="AA63" s="28">
        <f t="shared" si="15"/>
        <v>11.964319999999999</v>
      </c>
      <c r="AB63" s="325">
        <f t="shared" si="16"/>
        <v>1.7894000000000001</v>
      </c>
      <c r="AC63" s="28">
        <f t="shared" si="8"/>
        <v>21.41</v>
      </c>
      <c r="AD63" s="28">
        <f t="shared" si="9"/>
        <v>5.4256800000000007</v>
      </c>
      <c r="AE63" s="61">
        <f t="shared" si="17"/>
        <v>26.83568</v>
      </c>
    </row>
    <row r="64" spans="1:31" ht="14.25" x14ac:dyDescent="0.2">
      <c r="A64" s="270" t="s">
        <v>103</v>
      </c>
      <c r="B64" s="305" t="s">
        <v>30</v>
      </c>
      <c r="C64" s="143">
        <v>0.97</v>
      </c>
      <c r="D64" s="144"/>
      <c r="E64" s="123">
        <v>170.02</v>
      </c>
      <c r="F64" s="124"/>
      <c r="G64" s="129">
        <v>17.39</v>
      </c>
      <c r="H64" s="123">
        <v>89.46</v>
      </c>
      <c r="I64" s="272">
        <f t="shared" si="0"/>
        <v>276.87</v>
      </c>
      <c r="K64" s="291">
        <f t="shared" si="20"/>
        <v>0.61407880954960814</v>
      </c>
      <c r="M64" s="305" t="s">
        <v>30</v>
      </c>
      <c r="N64" s="292">
        <f t="shared" si="2"/>
        <v>190.48656</v>
      </c>
      <c r="O64" s="293">
        <f t="shared" si="3"/>
        <v>86.383440000000022</v>
      </c>
      <c r="P64" s="292">
        <f t="shared" si="4"/>
        <v>276.87</v>
      </c>
      <c r="Q64" s="294">
        <f t="shared" si="5"/>
        <v>190.48656</v>
      </c>
      <c r="R64" s="295">
        <f t="shared" si="10"/>
        <v>1.7894000000000001</v>
      </c>
      <c r="S64" s="294">
        <f t="shared" si="6"/>
        <v>340.86</v>
      </c>
      <c r="T64" s="294">
        <f t="shared" si="7"/>
        <v>86.383440000000022</v>
      </c>
      <c r="U64" s="296">
        <f t="shared" si="11"/>
        <v>427.24344000000002</v>
      </c>
      <c r="W64" s="136" t="s">
        <v>30</v>
      </c>
      <c r="X64" s="127">
        <f t="shared" si="18"/>
        <v>11.964319999999999</v>
      </c>
      <c r="Y64" s="128">
        <f t="shared" si="19"/>
        <v>5.4256800000000007</v>
      </c>
      <c r="Z64" s="127">
        <f t="shared" si="14"/>
        <v>17.39</v>
      </c>
      <c r="AA64" s="129">
        <f t="shared" si="15"/>
        <v>11.964319999999999</v>
      </c>
      <c r="AB64" s="326">
        <f t="shared" si="16"/>
        <v>1.7894000000000001</v>
      </c>
      <c r="AC64" s="129">
        <f t="shared" si="8"/>
        <v>21.41</v>
      </c>
      <c r="AD64" s="129">
        <f t="shared" si="9"/>
        <v>5.4256800000000007</v>
      </c>
      <c r="AE64" s="131">
        <f t="shared" si="17"/>
        <v>26.83568</v>
      </c>
    </row>
    <row r="65" spans="1:31" ht="14.25" x14ac:dyDescent="0.2">
      <c r="A65" s="208" t="s">
        <v>111</v>
      </c>
      <c r="B65" s="297" t="s">
        <v>31</v>
      </c>
      <c r="C65" s="114">
        <v>0.9</v>
      </c>
      <c r="D65" s="115"/>
      <c r="E65" s="38">
        <v>157.75</v>
      </c>
      <c r="F65" s="29"/>
      <c r="G65" s="27">
        <v>17.39</v>
      </c>
      <c r="H65" s="38">
        <v>89.46</v>
      </c>
      <c r="I65" s="280">
        <f t="shared" si="0"/>
        <v>264.59999999999997</v>
      </c>
      <c r="K65" s="273">
        <f t="shared" si="20"/>
        <v>0.59618291761148912</v>
      </c>
      <c r="M65" s="297" t="s">
        <v>31</v>
      </c>
      <c r="N65" s="275">
        <f t="shared" si="2"/>
        <v>182.04479999999995</v>
      </c>
      <c r="O65" s="276">
        <f t="shared" si="3"/>
        <v>82.555199999999999</v>
      </c>
      <c r="P65" s="275">
        <f t="shared" si="4"/>
        <v>264.59999999999997</v>
      </c>
      <c r="Q65" s="277">
        <f t="shared" si="5"/>
        <v>182.04479999999995</v>
      </c>
      <c r="R65" s="278">
        <f t="shared" si="10"/>
        <v>1.7894000000000001</v>
      </c>
      <c r="S65" s="277">
        <f t="shared" si="6"/>
        <v>325.75</v>
      </c>
      <c r="T65" s="277">
        <f t="shared" si="7"/>
        <v>82.555199999999999</v>
      </c>
      <c r="U65" s="279">
        <f t="shared" si="11"/>
        <v>408.30520000000001</v>
      </c>
      <c r="W65" s="104" t="s">
        <v>31</v>
      </c>
      <c r="X65" s="39">
        <f t="shared" si="18"/>
        <v>11.964319999999999</v>
      </c>
      <c r="Y65" s="62">
        <f t="shared" si="19"/>
        <v>5.4256800000000007</v>
      </c>
      <c r="Z65" s="39">
        <f t="shared" si="14"/>
        <v>17.39</v>
      </c>
      <c r="AA65" s="27">
        <f t="shared" si="15"/>
        <v>11.964319999999999</v>
      </c>
      <c r="AB65" s="324">
        <f t="shared" si="16"/>
        <v>1.7894000000000001</v>
      </c>
      <c r="AC65" s="27">
        <f t="shared" si="8"/>
        <v>21.41</v>
      </c>
      <c r="AD65" s="27">
        <f t="shared" si="9"/>
        <v>5.4256800000000007</v>
      </c>
      <c r="AE65" s="51">
        <f t="shared" si="17"/>
        <v>26.83568</v>
      </c>
    </row>
    <row r="66" spans="1:31" ht="14.25" x14ac:dyDescent="0.2">
      <c r="A66" s="208" t="s">
        <v>114</v>
      </c>
      <c r="B66" s="297" t="s">
        <v>32</v>
      </c>
      <c r="C66" s="114">
        <v>0.7</v>
      </c>
      <c r="D66" s="115"/>
      <c r="E66" s="38">
        <v>122.7</v>
      </c>
      <c r="F66" s="29"/>
      <c r="G66" s="27">
        <v>17.39</v>
      </c>
      <c r="H66" s="38">
        <v>89.46</v>
      </c>
      <c r="I66" s="280">
        <f t="shared" si="0"/>
        <v>229.55</v>
      </c>
      <c r="K66" s="273">
        <f t="shared" si="20"/>
        <v>0.53452406883032022</v>
      </c>
      <c r="M66" s="297" t="s">
        <v>32</v>
      </c>
      <c r="N66" s="275">
        <f t="shared" si="2"/>
        <v>157.93039999999999</v>
      </c>
      <c r="O66" s="276">
        <f t="shared" si="3"/>
        <v>71.61960000000002</v>
      </c>
      <c r="P66" s="275">
        <f t="shared" si="4"/>
        <v>229.55</v>
      </c>
      <c r="Q66" s="277">
        <f t="shared" si="5"/>
        <v>157.93039999999999</v>
      </c>
      <c r="R66" s="278">
        <f t="shared" si="10"/>
        <v>1.7894000000000001</v>
      </c>
      <c r="S66" s="277">
        <f t="shared" si="6"/>
        <v>282.60000000000002</v>
      </c>
      <c r="T66" s="277">
        <f t="shared" si="7"/>
        <v>71.61960000000002</v>
      </c>
      <c r="U66" s="279">
        <f t="shared" si="11"/>
        <v>354.21960000000001</v>
      </c>
      <c r="W66" s="104" t="s">
        <v>32</v>
      </c>
      <c r="X66" s="39">
        <f t="shared" si="18"/>
        <v>11.964319999999999</v>
      </c>
      <c r="Y66" s="62">
        <f t="shared" si="19"/>
        <v>5.4256800000000007</v>
      </c>
      <c r="Z66" s="39">
        <f t="shared" si="14"/>
        <v>17.39</v>
      </c>
      <c r="AA66" s="27">
        <f t="shared" si="15"/>
        <v>11.964319999999999</v>
      </c>
      <c r="AB66" s="324">
        <f t="shared" si="16"/>
        <v>1.7894000000000001</v>
      </c>
      <c r="AC66" s="27">
        <f t="shared" si="8"/>
        <v>21.41</v>
      </c>
      <c r="AD66" s="27">
        <f t="shared" si="9"/>
        <v>5.4256800000000007</v>
      </c>
      <c r="AE66" s="51">
        <f t="shared" si="17"/>
        <v>26.83568</v>
      </c>
    </row>
    <row r="67" spans="1:31" ht="15" thickBot="1" x14ac:dyDescent="0.25">
      <c r="A67" s="255"/>
      <c r="B67" s="298" t="s">
        <v>33</v>
      </c>
      <c r="C67" s="145">
        <v>0.64</v>
      </c>
      <c r="D67" s="146"/>
      <c r="E67" s="44">
        <v>112.18</v>
      </c>
      <c r="F67" s="30"/>
      <c r="G67" s="28">
        <v>17.39</v>
      </c>
      <c r="H67" s="44">
        <v>89.46</v>
      </c>
      <c r="I67" s="282">
        <f t="shared" si="0"/>
        <v>219.02999999999997</v>
      </c>
      <c r="J67" s="283"/>
      <c r="K67" s="284">
        <f t="shared" si="20"/>
        <v>0.51216728302059089</v>
      </c>
      <c r="L67" s="283"/>
      <c r="M67" s="298" t="s">
        <v>33</v>
      </c>
      <c r="N67" s="285">
        <f t="shared" si="2"/>
        <v>150.69263999999998</v>
      </c>
      <c r="O67" s="286">
        <f t="shared" si="3"/>
        <v>68.337360000000004</v>
      </c>
      <c r="P67" s="285">
        <f t="shared" si="4"/>
        <v>219.02999999999997</v>
      </c>
      <c r="Q67" s="287">
        <f t="shared" si="5"/>
        <v>150.69263999999998</v>
      </c>
      <c r="R67" s="288">
        <f t="shared" si="10"/>
        <v>1.7894000000000001</v>
      </c>
      <c r="S67" s="287">
        <f t="shared" si="6"/>
        <v>269.64999999999998</v>
      </c>
      <c r="T67" s="287">
        <f t="shared" si="7"/>
        <v>68.337360000000004</v>
      </c>
      <c r="U67" s="289">
        <f t="shared" si="11"/>
        <v>337.98735999999997</v>
      </c>
      <c r="W67" s="105" t="s">
        <v>33</v>
      </c>
      <c r="X67" s="52">
        <f t="shared" si="18"/>
        <v>11.964319999999999</v>
      </c>
      <c r="Y67" s="63">
        <f t="shared" si="19"/>
        <v>5.4256800000000007</v>
      </c>
      <c r="Z67" s="52">
        <f t="shared" si="14"/>
        <v>17.39</v>
      </c>
      <c r="AA67" s="28">
        <f t="shared" si="15"/>
        <v>11.964319999999999</v>
      </c>
      <c r="AB67" s="325">
        <f t="shared" si="16"/>
        <v>1.7894000000000001</v>
      </c>
      <c r="AC67" s="28">
        <f t="shared" si="8"/>
        <v>21.41</v>
      </c>
      <c r="AD67" s="28">
        <f t="shared" si="9"/>
        <v>5.4256800000000007</v>
      </c>
      <c r="AE67" s="61">
        <f t="shared" si="17"/>
        <v>26.83568</v>
      </c>
    </row>
    <row r="68" spans="1:31" ht="14.25" x14ac:dyDescent="0.2">
      <c r="A68" s="270" t="s">
        <v>104</v>
      </c>
      <c r="B68" s="305" t="s">
        <v>34</v>
      </c>
      <c r="C68" s="143">
        <v>1.5</v>
      </c>
      <c r="D68" s="144"/>
      <c r="E68" s="123">
        <v>262.92</v>
      </c>
      <c r="F68" s="124"/>
      <c r="G68" s="129">
        <v>17.39</v>
      </c>
      <c r="H68" s="123">
        <v>89.46</v>
      </c>
      <c r="I68" s="272">
        <f t="shared" si="0"/>
        <v>369.77</v>
      </c>
      <c r="K68" s="291">
        <f t="shared" si="20"/>
        <v>0.71103659031289723</v>
      </c>
      <c r="M68" s="305" t="s">
        <v>34</v>
      </c>
      <c r="N68" s="292">
        <f t="shared" si="2"/>
        <v>254.40175999999997</v>
      </c>
      <c r="O68" s="293">
        <f t="shared" si="3"/>
        <v>115.36824000000001</v>
      </c>
      <c r="P68" s="292">
        <f t="shared" si="4"/>
        <v>369.77</v>
      </c>
      <c r="Q68" s="294">
        <f t="shared" si="5"/>
        <v>254.40175999999997</v>
      </c>
      <c r="R68" s="295">
        <f t="shared" si="10"/>
        <v>1.7894000000000001</v>
      </c>
      <c r="S68" s="294">
        <f t="shared" si="6"/>
        <v>455.23</v>
      </c>
      <c r="T68" s="294">
        <f t="shared" si="7"/>
        <v>115.36824000000001</v>
      </c>
      <c r="U68" s="296">
        <f t="shared" si="11"/>
        <v>570.59824000000003</v>
      </c>
      <c r="W68" s="136" t="s">
        <v>34</v>
      </c>
      <c r="X68" s="127">
        <f t="shared" si="18"/>
        <v>11.964319999999999</v>
      </c>
      <c r="Y68" s="128">
        <f t="shared" si="19"/>
        <v>5.4256800000000007</v>
      </c>
      <c r="Z68" s="127">
        <f t="shared" si="14"/>
        <v>17.39</v>
      </c>
      <c r="AA68" s="129">
        <f t="shared" si="15"/>
        <v>11.964319999999999</v>
      </c>
      <c r="AB68" s="326">
        <f t="shared" si="16"/>
        <v>1.7894000000000001</v>
      </c>
      <c r="AC68" s="129">
        <f t="shared" si="8"/>
        <v>21.41</v>
      </c>
      <c r="AD68" s="129">
        <f t="shared" si="9"/>
        <v>5.4256800000000007</v>
      </c>
      <c r="AE68" s="131">
        <f t="shared" si="17"/>
        <v>26.83568</v>
      </c>
    </row>
    <row r="69" spans="1:31" ht="14.25" x14ac:dyDescent="0.2">
      <c r="A69" s="270" t="s">
        <v>105</v>
      </c>
      <c r="B69" s="297" t="s">
        <v>35</v>
      </c>
      <c r="C69" s="114">
        <v>1.4</v>
      </c>
      <c r="D69" s="115"/>
      <c r="E69" s="38">
        <v>245.39</v>
      </c>
      <c r="F69" s="29"/>
      <c r="G69" s="27">
        <v>17.39</v>
      </c>
      <c r="H69" s="38">
        <v>89.46</v>
      </c>
      <c r="I69" s="280">
        <f t="shared" ref="I69:I77" si="21">SUM(E69:H69)</f>
        <v>352.23999999999995</v>
      </c>
      <c r="K69" s="273">
        <f t="shared" si="20"/>
        <v>0.69665568930274813</v>
      </c>
      <c r="M69" s="297" t="s">
        <v>35</v>
      </c>
      <c r="N69" s="275">
        <f t="shared" ref="N69:N77" si="22">+I69*$N$8</f>
        <v>242.34111999999996</v>
      </c>
      <c r="O69" s="276">
        <f t="shared" ref="O69:O77" si="23">+I69*$O$8</f>
        <v>109.89888000000001</v>
      </c>
      <c r="P69" s="275">
        <f t="shared" ref="P69:P77" si="24">+N69+O69</f>
        <v>352.23999999999995</v>
      </c>
      <c r="Q69" s="277">
        <f t="shared" ref="Q69:Q77" si="25">+N69</f>
        <v>242.34111999999996</v>
      </c>
      <c r="R69" s="278">
        <f t="shared" si="10"/>
        <v>1.7894000000000001</v>
      </c>
      <c r="S69" s="277">
        <f t="shared" ref="S69:S77" si="26">ROUND(+Q69*R69,2)</f>
        <v>433.65</v>
      </c>
      <c r="T69" s="277">
        <f t="shared" ref="T69:T77" si="27">+O69</f>
        <v>109.89888000000001</v>
      </c>
      <c r="U69" s="279">
        <f t="shared" si="11"/>
        <v>543.54887999999994</v>
      </c>
      <c r="W69" s="104" t="s">
        <v>35</v>
      </c>
      <c r="X69" s="39">
        <f t="shared" si="18"/>
        <v>11.964319999999999</v>
      </c>
      <c r="Y69" s="62">
        <f t="shared" si="19"/>
        <v>5.4256800000000007</v>
      </c>
      <c r="Z69" s="39">
        <f t="shared" si="14"/>
        <v>17.39</v>
      </c>
      <c r="AA69" s="27">
        <f t="shared" si="15"/>
        <v>11.964319999999999</v>
      </c>
      <c r="AB69" s="324">
        <f t="shared" si="16"/>
        <v>1.7894000000000001</v>
      </c>
      <c r="AC69" s="27">
        <f t="shared" si="8"/>
        <v>21.41</v>
      </c>
      <c r="AD69" s="27">
        <f t="shared" si="9"/>
        <v>5.4256800000000007</v>
      </c>
      <c r="AE69" s="51">
        <f t="shared" si="17"/>
        <v>26.83568</v>
      </c>
    </row>
    <row r="70" spans="1:31" ht="14.25" x14ac:dyDescent="0.2">
      <c r="A70" s="270" t="s">
        <v>106</v>
      </c>
      <c r="B70" s="297" t="s">
        <v>36</v>
      </c>
      <c r="C70" s="114">
        <v>1.38</v>
      </c>
      <c r="D70" s="115"/>
      <c r="E70" s="38">
        <v>241.89</v>
      </c>
      <c r="F70" s="29"/>
      <c r="G70" s="27">
        <v>17.39</v>
      </c>
      <c r="H70" s="38">
        <v>89.46</v>
      </c>
      <c r="I70" s="280">
        <f t="shared" si="21"/>
        <v>348.73999999999995</v>
      </c>
      <c r="K70" s="273">
        <f t="shared" si="20"/>
        <v>0.69361128634512825</v>
      </c>
      <c r="M70" s="297" t="s">
        <v>36</v>
      </c>
      <c r="N70" s="275">
        <f t="shared" si="22"/>
        <v>239.93311999999995</v>
      </c>
      <c r="O70" s="276">
        <f t="shared" si="23"/>
        <v>108.80688000000001</v>
      </c>
      <c r="P70" s="275">
        <f t="shared" si="24"/>
        <v>348.73999999999995</v>
      </c>
      <c r="Q70" s="277">
        <f t="shared" si="25"/>
        <v>239.93311999999995</v>
      </c>
      <c r="R70" s="278">
        <f t="shared" si="10"/>
        <v>1.7894000000000001</v>
      </c>
      <c r="S70" s="277">
        <f t="shared" si="26"/>
        <v>429.34</v>
      </c>
      <c r="T70" s="277">
        <f t="shared" si="27"/>
        <v>108.80688000000001</v>
      </c>
      <c r="U70" s="279">
        <f t="shared" ref="U70:U77" si="28">+S70+T70</f>
        <v>538.14688000000001</v>
      </c>
      <c r="W70" s="104" t="s">
        <v>36</v>
      </c>
      <c r="X70" s="39">
        <f t="shared" si="18"/>
        <v>11.964319999999999</v>
      </c>
      <c r="Y70" s="62">
        <f t="shared" si="19"/>
        <v>5.4256800000000007</v>
      </c>
      <c r="Z70" s="39">
        <f t="shared" si="14"/>
        <v>17.39</v>
      </c>
      <c r="AA70" s="27">
        <f t="shared" si="15"/>
        <v>11.964319999999999</v>
      </c>
      <c r="AB70" s="324">
        <f t="shared" si="16"/>
        <v>1.7894000000000001</v>
      </c>
      <c r="AC70" s="27">
        <f t="shared" si="8"/>
        <v>21.41</v>
      </c>
      <c r="AD70" s="27">
        <f t="shared" si="9"/>
        <v>5.4256800000000007</v>
      </c>
      <c r="AE70" s="51">
        <f t="shared" si="17"/>
        <v>26.83568</v>
      </c>
    </row>
    <row r="71" spans="1:31" ht="14.25" x14ac:dyDescent="0.2">
      <c r="B71" s="297" t="s">
        <v>37</v>
      </c>
      <c r="C71" s="114">
        <v>1.28</v>
      </c>
      <c r="D71" s="115"/>
      <c r="E71" s="38">
        <v>224.36</v>
      </c>
      <c r="F71" s="29"/>
      <c r="G71" s="27">
        <v>17.39</v>
      </c>
      <c r="H71" s="38">
        <v>89.46</v>
      </c>
      <c r="I71" s="280">
        <f t="shared" si="21"/>
        <v>331.21</v>
      </c>
      <c r="K71" s="273">
        <f t="shared" si="20"/>
        <v>0.67739500618942672</v>
      </c>
      <c r="M71" s="297" t="s">
        <v>37</v>
      </c>
      <c r="N71" s="275">
        <f t="shared" si="22"/>
        <v>227.87247999999997</v>
      </c>
      <c r="O71" s="276">
        <f t="shared" si="23"/>
        <v>103.33752000000001</v>
      </c>
      <c r="P71" s="275">
        <f t="shared" si="24"/>
        <v>331.21</v>
      </c>
      <c r="Q71" s="277">
        <f t="shared" si="25"/>
        <v>227.87247999999997</v>
      </c>
      <c r="R71" s="278">
        <f t="shared" si="10"/>
        <v>1.7894000000000001</v>
      </c>
      <c r="S71" s="277">
        <f t="shared" si="26"/>
        <v>407.76</v>
      </c>
      <c r="T71" s="277">
        <f t="shared" si="27"/>
        <v>103.33752000000001</v>
      </c>
      <c r="U71" s="279">
        <f t="shared" si="28"/>
        <v>511.09752000000003</v>
      </c>
      <c r="W71" s="104" t="s">
        <v>37</v>
      </c>
      <c r="X71" s="39">
        <f t="shared" si="18"/>
        <v>11.964319999999999</v>
      </c>
      <c r="Y71" s="62">
        <f t="shared" si="19"/>
        <v>5.4256800000000007</v>
      </c>
      <c r="Z71" s="39">
        <f t="shared" si="14"/>
        <v>17.39</v>
      </c>
      <c r="AA71" s="27">
        <f t="shared" si="15"/>
        <v>11.964319999999999</v>
      </c>
      <c r="AB71" s="324">
        <f t="shared" si="16"/>
        <v>1.7894000000000001</v>
      </c>
      <c r="AC71" s="27">
        <f t="shared" si="8"/>
        <v>21.41</v>
      </c>
      <c r="AD71" s="27">
        <f t="shared" si="9"/>
        <v>5.4256800000000007</v>
      </c>
      <c r="AE71" s="51">
        <f t="shared" si="17"/>
        <v>26.83568</v>
      </c>
    </row>
    <row r="72" spans="1:31" ht="14.25" x14ac:dyDescent="0.2">
      <c r="B72" s="297" t="s">
        <v>38</v>
      </c>
      <c r="C72" s="114">
        <v>1.1000000000000001</v>
      </c>
      <c r="D72" s="115"/>
      <c r="E72" s="38">
        <v>192.81</v>
      </c>
      <c r="F72" s="29"/>
      <c r="G72" s="27">
        <v>17.39</v>
      </c>
      <c r="H72" s="38">
        <v>89.46</v>
      </c>
      <c r="I72" s="280">
        <f t="shared" si="21"/>
        <v>299.65999999999997</v>
      </c>
      <c r="K72" s="273">
        <f t="shared" si="20"/>
        <v>0.64342921978242018</v>
      </c>
      <c r="M72" s="297" t="s">
        <v>38</v>
      </c>
      <c r="N72" s="275">
        <f t="shared" si="22"/>
        <v>206.16607999999997</v>
      </c>
      <c r="O72" s="276">
        <f t="shared" si="23"/>
        <v>93.493920000000003</v>
      </c>
      <c r="P72" s="275">
        <f t="shared" si="24"/>
        <v>299.65999999999997</v>
      </c>
      <c r="Q72" s="277">
        <f t="shared" si="25"/>
        <v>206.16607999999997</v>
      </c>
      <c r="R72" s="278">
        <f t="shared" si="10"/>
        <v>1.7894000000000001</v>
      </c>
      <c r="S72" s="277">
        <f t="shared" si="26"/>
        <v>368.91</v>
      </c>
      <c r="T72" s="277">
        <f t="shared" si="27"/>
        <v>93.493920000000003</v>
      </c>
      <c r="U72" s="279">
        <f t="shared" si="28"/>
        <v>462.40392000000003</v>
      </c>
      <c r="W72" s="104" t="s">
        <v>38</v>
      </c>
      <c r="X72" s="39">
        <f t="shared" si="18"/>
        <v>11.964319999999999</v>
      </c>
      <c r="Y72" s="62">
        <f t="shared" si="19"/>
        <v>5.4256800000000007</v>
      </c>
      <c r="Z72" s="39">
        <f t="shared" si="14"/>
        <v>17.39</v>
      </c>
      <c r="AA72" s="27">
        <f t="shared" si="15"/>
        <v>11.964319999999999</v>
      </c>
      <c r="AB72" s="324">
        <f t="shared" si="16"/>
        <v>1.7894000000000001</v>
      </c>
      <c r="AC72" s="27">
        <f t="shared" si="8"/>
        <v>21.41</v>
      </c>
      <c r="AD72" s="27">
        <f t="shared" si="9"/>
        <v>5.4256800000000007</v>
      </c>
      <c r="AE72" s="51">
        <f t="shared" si="17"/>
        <v>26.83568</v>
      </c>
    </row>
    <row r="73" spans="1:31" ht="14.25" x14ac:dyDescent="0.2">
      <c r="B73" s="306" t="s">
        <v>39</v>
      </c>
      <c r="C73" s="114">
        <v>1.02</v>
      </c>
      <c r="D73" s="115"/>
      <c r="E73" s="38">
        <v>178.79</v>
      </c>
      <c r="F73" s="29"/>
      <c r="G73" s="27">
        <v>17.39</v>
      </c>
      <c r="H73" s="38">
        <v>89.46</v>
      </c>
      <c r="I73" s="280">
        <f t="shared" si="21"/>
        <v>285.64</v>
      </c>
      <c r="K73" s="273">
        <f t="shared" si="20"/>
        <v>0.62592774121271533</v>
      </c>
      <c r="M73" s="297" t="s">
        <v>39</v>
      </c>
      <c r="N73" s="275">
        <f t="shared" si="22"/>
        <v>196.52031999999997</v>
      </c>
      <c r="O73" s="276">
        <f t="shared" si="23"/>
        <v>89.119680000000017</v>
      </c>
      <c r="P73" s="275">
        <f t="shared" si="24"/>
        <v>285.64</v>
      </c>
      <c r="Q73" s="277">
        <f t="shared" si="25"/>
        <v>196.52031999999997</v>
      </c>
      <c r="R73" s="278">
        <f t="shared" si="10"/>
        <v>1.7894000000000001</v>
      </c>
      <c r="S73" s="277">
        <f t="shared" si="26"/>
        <v>351.65</v>
      </c>
      <c r="T73" s="277">
        <f t="shared" si="27"/>
        <v>89.119680000000017</v>
      </c>
      <c r="U73" s="279">
        <f t="shared" si="28"/>
        <v>440.76967999999999</v>
      </c>
      <c r="W73" s="104" t="s">
        <v>39</v>
      </c>
      <c r="X73" s="39">
        <f t="shared" si="18"/>
        <v>11.964319999999999</v>
      </c>
      <c r="Y73" s="62">
        <f t="shared" si="19"/>
        <v>5.4256800000000007</v>
      </c>
      <c r="Z73" s="39">
        <f t="shared" si="14"/>
        <v>17.39</v>
      </c>
      <c r="AA73" s="27">
        <f t="shared" si="15"/>
        <v>11.964319999999999</v>
      </c>
      <c r="AB73" s="324">
        <f t="shared" si="16"/>
        <v>1.7894000000000001</v>
      </c>
      <c r="AC73" s="27">
        <f t="shared" si="8"/>
        <v>21.41</v>
      </c>
      <c r="AD73" s="27">
        <f t="shared" si="9"/>
        <v>5.4256800000000007</v>
      </c>
      <c r="AE73" s="51">
        <f t="shared" si="17"/>
        <v>26.83568</v>
      </c>
    </row>
    <row r="74" spans="1:31" ht="14.25" x14ac:dyDescent="0.2">
      <c r="B74" s="306" t="s">
        <v>40</v>
      </c>
      <c r="C74" s="113">
        <v>0.84</v>
      </c>
      <c r="D74" s="113"/>
      <c r="E74" s="38">
        <v>147.24</v>
      </c>
      <c r="F74" s="29"/>
      <c r="G74" s="27">
        <v>17.39</v>
      </c>
      <c r="H74" s="38">
        <v>89.46</v>
      </c>
      <c r="I74" s="280">
        <f t="shared" si="21"/>
        <v>254.08999999999997</v>
      </c>
      <c r="K74" s="273">
        <f t="shared" si="20"/>
        <v>0.57947971191310177</v>
      </c>
      <c r="M74" s="297" t="s">
        <v>40</v>
      </c>
      <c r="N74" s="275">
        <f t="shared" si="22"/>
        <v>174.81391999999997</v>
      </c>
      <c r="O74" s="276">
        <f t="shared" si="23"/>
        <v>79.276080000000007</v>
      </c>
      <c r="P74" s="275">
        <f t="shared" si="24"/>
        <v>254.08999999999997</v>
      </c>
      <c r="Q74" s="277">
        <f t="shared" si="25"/>
        <v>174.81391999999997</v>
      </c>
      <c r="R74" s="278">
        <f t="shared" si="10"/>
        <v>1.7894000000000001</v>
      </c>
      <c r="S74" s="277">
        <f t="shared" si="26"/>
        <v>312.81</v>
      </c>
      <c r="T74" s="277">
        <f t="shared" si="27"/>
        <v>79.276080000000007</v>
      </c>
      <c r="U74" s="279">
        <f t="shared" si="28"/>
        <v>392.08608000000004</v>
      </c>
      <c r="W74" s="104" t="s">
        <v>40</v>
      </c>
      <c r="X74" s="39">
        <f t="shared" si="18"/>
        <v>11.964319999999999</v>
      </c>
      <c r="Y74" s="62">
        <f t="shared" si="19"/>
        <v>5.4256800000000007</v>
      </c>
      <c r="Z74" s="39">
        <f t="shared" si="14"/>
        <v>17.39</v>
      </c>
      <c r="AA74" s="27">
        <f t="shared" si="15"/>
        <v>11.964319999999999</v>
      </c>
      <c r="AB74" s="324">
        <f t="shared" si="16"/>
        <v>1.7894000000000001</v>
      </c>
      <c r="AC74" s="27">
        <f t="shared" si="8"/>
        <v>21.41</v>
      </c>
      <c r="AD74" s="27">
        <f t="shared" si="9"/>
        <v>5.4256800000000007</v>
      </c>
      <c r="AE74" s="51">
        <f t="shared" si="17"/>
        <v>26.83568</v>
      </c>
    </row>
    <row r="75" spans="1:31" ht="14.25" x14ac:dyDescent="0.2">
      <c r="B75" s="306" t="s">
        <v>41</v>
      </c>
      <c r="C75" s="113">
        <v>0.78</v>
      </c>
      <c r="D75" s="113"/>
      <c r="E75" s="38">
        <v>136.72</v>
      </c>
      <c r="F75" s="29"/>
      <c r="G75" s="27">
        <v>17.39</v>
      </c>
      <c r="H75" s="38">
        <v>89.46</v>
      </c>
      <c r="I75" s="280">
        <f t="shared" si="21"/>
        <v>243.57</v>
      </c>
      <c r="K75" s="273">
        <f t="shared" si="20"/>
        <v>0.56131707517346141</v>
      </c>
      <c r="M75" s="297" t="s">
        <v>41</v>
      </c>
      <c r="N75" s="275">
        <f t="shared" si="22"/>
        <v>167.57615999999999</v>
      </c>
      <c r="O75" s="276">
        <f t="shared" si="23"/>
        <v>75.993840000000006</v>
      </c>
      <c r="P75" s="275">
        <f t="shared" si="24"/>
        <v>243.57</v>
      </c>
      <c r="Q75" s="277">
        <f t="shared" si="25"/>
        <v>167.57615999999999</v>
      </c>
      <c r="R75" s="278">
        <f t="shared" si="10"/>
        <v>1.7894000000000001</v>
      </c>
      <c r="S75" s="277">
        <f t="shared" si="26"/>
        <v>299.86</v>
      </c>
      <c r="T75" s="277">
        <f t="shared" si="27"/>
        <v>75.993840000000006</v>
      </c>
      <c r="U75" s="279">
        <f t="shared" si="28"/>
        <v>375.85383999999999</v>
      </c>
      <c r="W75" s="104" t="s">
        <v>41</v>
      </c>
      <c r="X75" s="39">
        <f t="shared" si="18"/>
        <v>11.964319999999999</v>
      </c>
      <c r="Y75" s="62">
        <f t="shared" si="19"/>
        <v>5.4256800000000007</v>
      </c>
      <c r="Z75" s="39">
        <f t="shared" si="14"/>
        <v>17.39</v>
      </c>
      <c r="AA75" s="27">
        <f t="shared" si="15"/>
        <v>11.964319999999999</v>
      </c>
      <c r="AB75" s="324">
        <f t="shared" si="16"/>
        <v>1.7894000000000001</v>
      </c>
      <c r="AC75" s="27">
        <f t="shared" si="8"/>
        <v>21.41</v>
      </c>
      <c r="AD75" s="27">
        <f t="shared" si="9"/>
        <v>5.4256800000000007</v>
      </c>
      <c r="AE75" s="51">
        <f t="shared" si="17"/>
        <v>26.83568</v>
      </c>
    </row>
    <row r="76" spans="1:31" ht="14.25" x14ac:dyDescent="0.2">
      <c r="B76" s="306" t="s">
        <v>42</v>
      </c>
      <c r="C76" s="113">
        <v>0.59</v>
      </c>
      <c r="D76" s="113"/>
      <c r="E76" s="38">
        <v>103.42</v>
      </c>
      <c r="F76" s="29"/>
      <c r="G76" s="27">
        <v>17.39</v>
      </c>
      <c r="H76" s="38">
        <v>89.46</v>
      </c>
      <c r="I76" s="280">
        <f t="shared" si="21"/>
        <v>210.26999999999998</v>
      </c>
      <c r="K76" s="273">
        <f t="shared" si="20"/>
        <v>0.49184381985066822</v>
      </c>
      <c r="M76" s="297" t="s">
        <v>42</v>
      </c>
      <c r="N76" s="275">
        <f t="shared" si="22"/>
        <v>144.66575999999998</v>
      </c>
      <c r="O76" s="276">
        <f t="shared" si="23"/>
        <v>65.604240000000004</v>
      </c>
      <c r="P76" s="275">
        <f t="shared" si="24"/>
        <v>210.26999999999998</v>
      </c>
      <c r="Q76" s="277">
        <f t="shared" si="25"/>
        <v>144.66575999999998</v>
      </c>
      <c r="R76" s="278">
        <f t="shared" si="10"/>
        <v>1.7894000000000001</v>
      </c>
      <c r="S76" s="277">
        <f t="shared" si="26"/>
        <v>258.86</v>
      </c>
      <c r="T76" s="277">
        <f t="shared" si="27"/>
        <v>65.604240000000004</v>
      </c>
      <c r="U76" s="279">
        <f t="shared" si="28"/>
        <v>324.46424000000002</v>
      </c>
      <c r="W76" s="104" t="s">
        <v>42</v>
      </c>
      <c r="X76" s="39">
        <f t="shared" si="18"/>
        <v>11.964319999999999</v>
      </c>
      <c r="Y76" s="62">
        <f t="shared" si="19"/>
        <v>5.4256800000000007</v>
      </c>
      <c r="Z76" s="39">
        <f>+X76+Y76</f>
        <v>17.39</v>
      </c>
      <c r="AA76" s="27">
        <f>+X76</f>
        <v>11.964319999999999</v>
      </c>
      <c r="AB76" s="324">
        <f t="shared" si="16"/>
        <v>1.7894000000000001</v>
      </c>
      <c r="AC76" s="27">
        <f>ROUND(+AA76*AB76,2)</f>
        <v>21.41</v>
      </c>
      <c r="AD76" s="27">
        <f>+Y76</f>
        <v>5.4256800000000007</v>
      </c>
      <c r="AE76" s="51">
        <f t="shared" si="17"/>
        <v>26.83568</v>
      </c>
    </row>
    <row r="77" spans="1:31" ht="15" thickBot="1" x14ac:dyDescent="0.25">
      <c r="B77" s="298" t="s">
        <v>43</v>
      </c>
      <c r="C77" s="141">
        <v>0.54</v>
      </c>
      <c r="D77" s="141"/>
      <c r="E77" s="44">
        <v>94.65</v>
      </c>
      <c r="F77" s="30"/>
      <c r="G77" s="27">
        <v>17.39</v>
      </c>
      <c r="H77" s="38">
        <v>89.46</v>
      </c>
      <c r="I77" s="282">
        <f t="shared" si="21"/>
        <v>201.5</v>
      </c>
      <c r="K77" s="273">
        <f t="shared" si="20"/>
        <v>0.46972704714640201</v>
      </c>
      <c r="M77" s="298" t="s">
        <v>43</v>
      </c>
      <c r="N77" s="285">
        <f t="shared" si="22"/>
        <v>138.63199999999998</v>
      </c>
      <c r="O77" s="286">
        <f t="shared" si="23"/>
        <v>62.868000000000009</v>
      </c>
      <c r="P77" s="285">
        <f t="shared" si="24"/>
        <v>201.5</v>
      </c>
      <c r="Q77" s="287">
        <f t="shared" si="25"/>
        <v>138.63199999999998</v>
      </c>
      <c r="R77" s="288">
        <f t="shared" si="10"/>
        <v>1.7894000000000001</v>
      </c>
      <c r="S77" s="287">
        <f t="shared" si="26"/>
        <v>248.07</v>
      </c>
      <c r="T77" s="287">
        <f t="shared" si="27"/>
        <v>62.868000000000009</v>
      </c>
      <c r="U77" s="289">
        <f t="shared" si="28"/>
        <v>310.93799999999999</v>
      </c>
      <c r="W77" s="105" t="s">
        <v>43</v>
      </c>
      <c r="X77" s="52">
        <f t="shared" si="18"/>
        <v>11.964319999999999</v>
      </c>
      <c r="Y77" s="63">
        <f t="shared" si="19"/>
        <v>5.4256800000000007</v>
      </c>
      <c r="Z77" s="52">
        <f>+X77+Y77</f>
        <v>17.39</v>
      </c>
      <c r="AA77" s="28">
        <f>+X77</f>
        <v>11.964319999999999</v>
      </c>
      <c r="AB77" s="325">
        <f>+$AA$5</f>
        <v>1.7894000000000001</v>
      </c>
      <c r="AC77" s="28">
        <f>ROUND(+AA77*AB77,2)</f>
        <v>21.41</v>
      </c>
      <c r="AD77" s="28">
        <f>+Y77</f>
        <v>5.4256800000000007</v>
      </c>
      <c r="AE77" s="61">
        <f>+AC77+AD77</f>
        <v>26.83568</v>
      </c>
    </row>
    <row r="78" spans="1:31" ht="10.5" customHeight="1" x14ac:dyDescent="0.2">
      <c r="B78" s="307"/>
      <c r="C78" s="308"/>
      <c r="D78" s="308"/>
      <c r="E78" s="308"/>
      <c r="F78" s="308"/>
      <c r="G78" s="308"/>
      <c r="H78" s="308"/>
      <c r="I78" s="308"/>
      <c r="K78" s="309"/>
      <c r="M78" s="310"/>
      <c r="N78" s="308"/>
      <c r="O78" s="310"/>
      <c r="P78" s="310"/>
      <c r="Q78" s="310"/>
      <c r="R78" s="311"/>
      <c r="S78" s="310"/>
      <c r="T78" s="310"/>
      <c r="U78" s="310"/>
      <c r="W78" s="32"/>
      <c r="X78" s="31"/>
      <c r="Y78" s="32"/>
      <c r="Z78" s="32"/>
      <c r="AA78" s="32"/>
      <c r="AB78" s="327"/>
      <c r="AC78" s="32"/>
      <c r="AD78" s="32"/>
      <c r="AE78" s="32"/>
    </row>
    <row r="79" spans="1:31" x14ac:dyDescent="0.2">
      <c r="I79" s="231"/>
      <c r="R79" s="311"/>
      <c r="U79" s="231"/>
      <c r="AE79" s="8"/>
    </row>
    <row r="80" spans="1:31" x14ac:dyDescent="0.2">
      <c r="R80" s="311"/>
    </row>
    <row r="81" spans="1:18" hidden="1" x14ac:dyDescent="0.2">
      <c r="A81" s="270" t="s">
        <v>107</v>
      </c>
      <c r="R81" s="311"/>
    </row>
    <row r="82" spans="1:18" hidden="1" x14ac:dyDescent="0.2">
      <c r="R82" s="311"/>
    </row>
    <row r="83" spans="1:18" hidden="1" x14ac:dyDescent="0.2">
      <c r="A83" s="270" t="s">
        <v>108</v>
      </c>
      <c r="R83" s="311"/>
    </row>
    <row r="84" spans="1:18" hidden="1" x14ac:dyDescent="0.2">
      <c r="R84" s="311"/>
    </row>
    <row r="85" spans="1:18" hidden="1" x14ac:dyDescent="0.2">
      <c r="A85" s="270" t="s">
        <v>109</v>
      </c>
    </row>
  </sheetData>
  <mergeCells count="3">
    <mergeCell ref="C1:E1"/>
    <mergeCell ref="D6:H6"/>
    <mergeCell ref="B9:I9"/>
  </mergeCells>
  <pageMargins left="0.75" right="0.75" top="1" bottom="1" header="0.5" footer="0.5"/>
  <pageSetup paperSize="5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Impact Tool</vt:lpstr>
      <vt:lpstr>CBSA</vt:lpstr>
      <vt:lpstr>Summary &amp; PY Comparison</vt:lpstr>
      <vt:lpstr>Current Year - FY18 - Table 4</vt:lpstr>
      <vt:lpstr>Prior Year - FY17 - Table 4</vt:lpstr>
      <vt:lpstr>County</vt:lpstr>
      <vt:lpstr>'Summary &amp; PY Comparison'!Print_Area</vt:lpstr>
      <vt:lpstr>'Current Year - FY18 - Table 4'!Print_Titles</vt:lpstr>
      <vt:lpstr>'Impact Tool'!Print_Titles</vt:lpstr>
      <vt:lpstr>'Prior Year - FY17 - Table 4'!Print_Titles</vt:lpstr>
      <vt:lpstr>'Summary &amp; PY Comparison'!Print_Titles</vt:lpstr>
    </vt:vector>
  </TitlesOfParts>
  <Company>Kellogg &amp; Andelson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Uppal, Eddie</dc:creator>
  <cp:lastModifiedBy>Uppal, Eddie</cp:lastModifiedBy>
  <cp:lastPrinted>2016-09-21T23:26:54Z</cp:lastPrinted>
  <dcterms:created xsi:type="dcterms:W3CDTF">2006-09-23T18:28:44Z</dcterms:created>
  <dcterms:modified xsi:type="dcterms:W3CDTF">2017-10-11T21:32:19Z</dcterms:modified>
</cp:coreProperties>
</file>