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sters\PPS RATES - FY 19 FINAL RULE\Protected\"/>
    </mc:Choice>
  </mc:AlternateContent>
  <workbookProtection workbookAlgorithmName="SHA-512" workbookHashValue="qX2h5801lc0NujTMvHtWk4N4oXN2a9CV6AC5Qi5ldsSP/fPMccmPI5gxGFm4PS2PWANHhR8wmnLDCTDsKZL4Gw==" workbookSaltValue="ZWGf0kVnzktVMytHkM5SPQ==" workbookSpinCount="100000" lockStructure="1"/>
  <bookViews>
    <workbookView xWindow="0" yWindow="0" windowWidth="19200" windowHeight="6435"/>
  </bookViews>
  <sheets>
    <sheet name="Impact Tool" sheetId="4" r:id="rId1"/>
    <sheet name="CBSA" sheetId="5" state="hidden" r:id="rId2"/>
    <sheet name="Summary &amp; PY Comparison" sheetId="1" state="hidden" r:id="rId3"/>
    <sheet name="Current Year - FY19 - Table 5" sheetId="3" state="hidden" r:id="rId4"/>
    <sheet name="Prior Year - FY18 - Table 5" sheetId="6" state="hidden" r:id="rId5"/>
    <sheet name="Sheet1" sheetId="7" state="hidden" r:id="rId6"/>
  </sheets>
  <externalReferences>
    <externalReference r:id="rId7"/>
  </externalReferences>
  <definedNames>
    <definedName name="County" localSheetId="4">[1]CBSA!$A$2:$A$10000</definedName>
    <definedName name="County">CBSA!$A$2:$A$73</definedName>
    <definedName name="_xlnm.Print_Area" localSheetId="2">'Summary &amp; PY Comparison'!$B$1:$N$78</definedName>
    <definedName name="_xlnm.Print_Titles" localSheetId="3">'Current Year - FY19 - Table 5'!$1:$11</definedName>
    <definedName name="_xlnm.Print_Titles" localSheetId="0">'Impact Tool'!$1:$16</definedName>
    <definedName name="_xlnm.Print_Titles" localSheetId="4">'Prior Year - FY18 - Table 5'!$1:$11</definedName>
    <definedName name="_xlnm.Print_Titles" localSheetId="2">'Summary &amp; PY Comparison'!$5:$12</definedName>
  </definedNames>
  <calcPr calcId="152511"/>
</workbook>
</file>

<file path=xl/calcChain.xml><?xml version="1.0" encoding="utf-8"?>
<calcChain xmlns="http://schemas.openxmlformats.org/spreadsheetml/2006/main">
  <c r="T82" i="4" l="1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J22" i="5" l="1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8" i="5"/>
  <c r="J27" i="5"/>
  <c r="J26" i="5"/>
  <c r="J25" i="5"/>
  <c r="J24" i="5"/>
  <c r="J29" i="5"/>
  <c r="W9" i="3" l="1"/>
  <c r="M9" i="3"/>
  <c r="Y77" i="6"/>
  <c r="X77" i="6"/>
  <c r="Y76" i="6"/>
  <c r="X76" i="6"/>
  <c r="Y75" i="6"/>
  <c r="X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34" i="6"/>
  <c r="X34" i="6"/>
  <c r="Y33" i="6"/>
  <c r="X33" i="6"/>
  <c r="Y32" i="6"/>
  <c r="X32" i="6"/>
  <c r="Y31" i="6"/>
  <c r="X31" i="6"/>
  <c r="Y30" i="6"/>
  <c r="X30" i="6"/>
  <c r="Y29" i="6"/>
  <c r="X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O77" i="6"/>
  <c r="N77" i="6"/>
  <c r="O76" i="6"/>
  <c r="N76" i="6"/>
  <c r="O75" i="6"/>
  <c r="N75" i="6"/>
  <c r="O74" i="6"/>
  <c r="N74" i="6"/>
  <c r="O73" i="6"/>
  <c r="N73" i="6"/>
  <c r="O72" i="6"/>
  <c r="N72" i="6"/>
  <c r="O71" i="6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M9" i="6"/>
  <c r="W9" i="6"/>
  <c r="H77" i="3" l="1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O8" i="6"/>
  <c r="I12" i="3" l="1"/>
  <c r="N12" i="3" l="1"/>
  <c r="Y8" i="6" l="1"/>
  <c r="X8" i="6"/>
  <c r="X8" i="3"/>
  <c r="X37" i="3" l="1"/>
  <c r="X49" i="3"/>
  <c r="X65" i="3"/>
  <c r="X35" i="3"/>
  <c r="X43" i="3"/>
  <c r="X51" i="3"/>
  <c r="X59" i="3"/>
  <c r="X67" i="3"/>
  <c r="X75" i="3"/>
  <c r="X45" i="3"/>
  <c r="X61" i="3"/>
  <c r="X77" i="3"/>
  <c r="X17" i="3"/>
  <c r="X29" i="3"/>
  <c r="X19" i="3"/>
  <c r="X27" i="3"/>
  <c r="X52" i="3"/>
  <c r="X76" i="3"/>
  <c r="X54" i="3"/>
  <c r="X70" i="3"/>
  <c r="X24" i="3"/>
  <c r="X14" i="3"/>
  <c r="X40" i="3"/>
  <c r="X48" i="3"/>
  <c r="X56" i="3"/>
  <c r="X64" i="3"/>
  <c r="X72" i="3"/>
  <c r="X42" i="3"/>
  <c r="X50" i="3"/>
  <c r="X58" i="3"/>
  <c r="X66" i="3"/>
  <c r="X74" i="3"/>
  <c r="X12" i="3"/>
  <c r="X20" i="3"/>
  <c r="X28" i="3"/>
  <c r="X33" i="3"/>
  <c r="X18" i="3"/>
  <c r="X26" i="3"/>
  <c r="X34" i="3"/>
  <c r="X44" i="3"/>
  <c r="X68" i="3"/>
  <c r="X38" i="3"/>
  <c r="X62" i="3"/>
  <c r="X16" i="3"/>
  <c r="X30" i="3"/>
  <c r="X41" i="3"/>
  <c r="X57" i="3"/>
  <c r="X73" i="3"/>
  <c r="X39" i="3"/>
  <c r="X47" i="3"/>
  <c r="X55" i="3"/>
  <c r="X63" i="3"/>
  <c r="X71" i="3"/>
  <c r="X53" i="3"/>
  <c r="X69" i="3"/>
  <c r="X25" i="3"/>
  <c r="X13" i="3"/>
  <c r="X15" i="3"/>
  <c r="X23" i="3"/>
  <c r="X31" i="3"/>
  <c r="X36" i="3"/>
  <c r="X60" i="3"/>
  <c r="X46" i="3"/>
  <c r="X21" i="3"/>
  <c r="X32" i="3"/>
  <c r="X22" i="3"/>
  <c r="C11" i="1"/>
  <c r="I11" i="1"/>
  <c r="G11" i="1"/>
  <c r="E11" i="1"/>
  <c r="AA77" i="6" l="1"/>
  <c r="AA76" i="6"/>
  <c r="AA75" i="6"/>
  <c r="AA73" i="6"/>
  <c r="AA72" i="6"/>
  <c r="AA71" i="6"/>
  <c r="AA70" i="6"/>
  <c r="AA69" i="6"/>
  <c r="AA68" i="6"/>
  <c r="AA67" i="6"/>
  <c r="AA66" i="6"/>
  <c r="AA65" i="6"/>
  <c r="AA64" i="6"/>
  <c r="AA63" i="6"/>
  <c r="AA61" i="6"/>
  <c r="AA60" i="6"/>
  <c r="AA59" i="6"/>
  <c r="AA58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1" i="6"/>
  <c r="AA39" i="6"/>
  <c r="AA38" i="6"/>
  <c r="AA37" i="6"/>
  <c r="AA36" i="6"/>
  <c r="AA35" i="6"/>
  <c r="AD77" i="6"/>
  <c r="AA35" i="3"/>
  <c r="AA77" i="3"/>
  <c r="AA76" i="3"/>
  <c r="AA75" i="3"/>
  <c r="AA74" i="3"/>
  <c r="AA73" i="3"/>
  <c r="AA72" i="3"/>
  <c r="AA71" i="3"/>
  <c r="AA70" i="3"/>
  <c r="AA69" i="3"/>
  <c r="AA68" i="3"/>
  <c r="AA67" i="3"/>
  <c r="AA66" i="3"/>
  <c r="AA65" i="3"/>
  <c r="AA63" i="3"/>
  <c r="AA62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6" i="3"/>
  <c r="AA44" i="3"/>
  <c r="AA43" i="3"/>
  <c r="AA41" i="3"/>
  <c r="AA40" i="3"/>
  <c r="AA39" i="3"/>
  <c r="AA38" i="3"/>
  <c r="AA37" i="3"/>
  <c r="AA36" i="3"/>
  <c r="Y8" i="3"/>
  <c r="Q1" i="6"/>
  <c r="AA1" i="6"/>
  <c r="F1" i="6"/>
  <c r="I77" i="6"/>
  <c r="Q77" i="6" s="1"/>
  <c r="I73" i="6"/>
  <c r="Q73" i="6" s="1"/>
  <c r="I71" i="6"/>
  <c r="Q71" i="6" s="1"/>
  <c r="I67" i="6"/>
  <c r="K67" i="6" s="1"/>
  <c r="I66" i="6"/>
  <c r="Q66" i="6" s="1"/>
  <c r="I64" i="6"/>
  <c r="K64" i="6" s="1"/>
  <c r="I63" i="6"/>
  <c r="I62" i="6"/>
  <c r="I59" i="6"/>
  <c r="Q59" i="6" s="1"/>
  <c r="I58" i="6"/>
  <c r="Q58" i="6" s="1"/>
  <c r="I57" i="6"/>
  <c r="I56" i="6"/>
  <c r="T56" i="6" s="1"/>
  <c r="I55" i="6"/>
  <c r="I54" i="6"/>
  <c r="I53" i="6"/>
  <c r="Q53" i="6" s="1"/>
  <c r="I52" i="6"/>
  <c r="I51" i="6"/>
  <c r="Q51" i="6" s="1"/>
  <c r="I50" i="6"/>
  <c r="Q50" i="6" s="1"/>
  <c r="I49" i="6"/>
  <c r="I48" i="6"/>
  <c r="Q48" i="6" s="1"/>
  <c r="I47" i="6"/>
  <c r="Q47" i="6" s="1"/>
  <c r="I46" i="6"/>
  <c r="Q46" i="6" s="1"/>
  <c r="I45" i="6"/>
  <c r="I44" i="6"/>
  <c r="I43" i="6"/>
  <c r="Q43" i="6" s="1"/>
  <c r="I42" i="6"/>
  <c r="Q42" i="6" s="1"/>
  <c r="I41" i="6"/>
  <c r="I40" i="6"/>
  <c r="Q40" i="6" s="1"/>
  <c r="I39" i="6"/>
  <c r="Q39" i="6" s="1"/>
  <c r="I38" i="6"/>
  <c r="Q38" i="6" s="1"/>
  <c r="I37" i="6"/>
  <c r="Q37" i="6" s="1"/>
  <c r="I36" i="6"/>
  <c r="Q36" i="6" s="1"/>
  <c r="I35" i="6"/>
  <c r="Q35" i="6" s="1"/>
  <c r="I34" i="6"/>
  <c r="AA32" i="6"/>
  <c r="AA29" i="6"/>
  <c r="I29" i="6"/>
  <c r="Q29" i="6" s="1"/>
  <c r="AA28" i="6"/>
  <c r="AA27" i="6"/>
  <c r="I26" i="6"/>
  <c r="K26" i="6" s="1"/>
  <c r="AA25" i="6"/>
  <c r="AA23" i="6"/>
  <c r="I21" i="6"/>
  <c r="Q21" i="6" s="1"/>
  <c r="AA18" i="6"/>
  <c r="AA17" i="6"/>
  <c r="AA14" i="6"/>
  <c r="AA13" i="6"/>
  <c r="AA12" i="6"/>
  <c r="I6" i="6"/>
  <c r="C1" i="3"/>
  <c r="I6" i="1"/>
  <c r="S2" i="6" s="1"/>
  <c r="AC2" i="6" s="1"/>
  <c r="I13" i="4"/>
  <c r="I9" i="1" s="1"/>
  <c r="G13" i="4"/>
  <c r="I12" i="4"/>
  <c r="I8" i="1" s="1"/>
  <c r="Q4" i="6" s="1"/>
  <c r="AA4" i="6" s="1"/>
  <c r="G12" i="4"/>
  <c r="G8" i="1" s="1"/>
  <c r="F4" i="6" s="1"/>
  <c r="E6" i="1"/>
  <c r="O2" i="6" s="1"/>
  <c r="Y2" i="6" s="1"/>
  <c r="O84" i="4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6" i="3"/>
  <c r="I14" i="3"/>
  <c r="AA14" i="3"/>
  <c r="AA15" i="3"/>
  <c r="I16" i="3"/>
  <c r="AA17" i="3"/>
  <c r="I19" i="3"/>
  <c r="I20" i="3"/>
  <c r="AA20" i="3"/>
  <c r="AA21" i="3"/>
  <c r="I24" i="3"/>
  <c r="AA24" i="3"/>
  <c r="AA26" i="3"/>
  <c r="AA29" i="3"/>
  <c r="I30" i="3"/>
  <c r="AA31" i="3"/>
  <c r="AA33" i="3"/>
  <c r="I34" i="3"/>
  <c r="AA34" i="3"/>
  <c r="I58" i="3"/>
  <c r="I60" i="3"/>
  <c r="I63" i="3"/>
  <c r="I64" i="3"/>
  <c r="I65" i="3"/>
  <c r="I67" i="3"/>
  <c r="I68" i="3"/>
  <c r="I69" i="3"/>
  <c r="I72" i="3"/>
  <c r="I73" i="3"/>
  <c r="I74" i="3"/>
  <c r="I76" i="3"/>
  <c r="K12" i="3"/>
  <c r="I8" i="3"/>
  <c r="Q1" i="3"/>
  <c r="AA1" i="3" s="1"/>
  <c r="F1" i="3"/>
  <c r="I32" i="3"/>
  <c r="I15" i="3"/>
  <c r="I26" i="3"/>
  <c r="I71" i="3"/>
  <c r="I23" i="6"/>
  <c r="K23" i="6" s="1"/>
  <c r="I27" i="6"/>
  <c r="I28" i="6"/>
  <c r="Q28" i="6" s="1"/>
  <c r="I68" i="6"/>
  <c r="Q68" i="6" s="1"/>
  <c r="I76" i="6"/>
  <c r="Q76" i="6" s="1"/>
  <c r="AD23" i="6"/>
  <c r="AD28" i="6"/>
  <c r="AD36" i="6"/>
  <c r="AD39" i="6"/>
  <c r="AD42" i="6"/>
  <c r="AD46" i="6"/>
  <c r="AD50" i="6"/>
  <c r="AD53" i="6"/>
  <c r="AD57" i="6"/>
  <c r="AD60" i="6"/>
  <c r="AD67" i="6"/>
  <c r="I65" i="6"/>
  <c r="K65" i="6" s="1"/>
  <c r="I69" i="6"/>
  <c r="Q69" i="6" s="1"/>
  <c r="I74" i="6"/>
  <c r="K74" i="6" s="1"/>
  <c r="I18" i="3"/>
  <c r="AA19" i="3"/>
  <c r="I29" i="3"/>
  <c r="I33" i="3"/>
  <c r="I13" i="3"/>
  <c r="I27" i="3"/>
  <c r="I75" i="3"/>
  <c r="I70" i="3"/>
  <c r="I66" i="3"/>
  <c r="I62" i="3"/>
  <c r="I25" i="3"/>
  <c r="O2" i="3"/>
  <c r="Y2" i="3"/>
  <c r="D2" i="6"/>
  <c r="D2" i="3"/>
  <c r="K62" i="6"/>
  <c r="Q62" i="6"/>
  <c r="I32" i="6"/>
  <c r="Q32" i="6" s="1"/>
  <c r="I12" i="6"/>
  <c r="Q12" i="6" s="1"/>
  <c r="I20" i="6"/>
  <c r="Q20" i="6" s="1"/>
  <c r="I24" i="6"/>
  <c r="Q24" i="6" s="1"/>
  <c r="I31" i="6"/>
  <c r="AA16" i="6"/>
  <c r="Q64" i="6"/>
  <c r="AA19" i="6"/>
  <c r="Q31" i="6"/>
  <c r="Q23" i="6"/>
  <c r="I15" i="6"/>
  <c r="T15" i="6" s="1"/>
  <c r="AD17" i="6"/>
  <c r="AA26" i="6"/>
  <c r="AA30" i="6"/>
  <c r="AA34" i="6"/>
  <c r="I13" i="6"/>
  <c r="I25" i="6"/>
  <c r="K25" i="6" s="1"/>
  <c r="K32" i="6"/>
  <c r="Q54" i="6"/>
  <c r="I17" i="3"/>
  <c r="I28" i="3"/>
  <c r="I22" i="3"/>
  <c r="I21" i="3"/>
  <c r="I23" i="3"/>
  <c r="I77" i="3"/>
  <c r="I59" i="3"/>
  <c r="AA28" i="3"/>
  <c r="AA23" i="3"/>
  <c r="I31" i="3"/>
  <c r="I61" i="3"/>
  <c r="AA47" i="3"/>
  <c r="I72" i="6"/>
  <c r="K72" i="6" s="1"/>
  <c r="AD30" i="6"/>
  <c r="AA22" i="6"/>
  <c r="I22" i="6"/>
  <c r="K22" i="6" s="1"/>
  <c r="I60" i="6"/>
  <c r="K60" i="6" s="1"/>
  <c r="Y40" i="3" l="1"/>
  <c r="AD40" i="3" s="1"/>
  <c r="Y48" i="3"/>
  <c r="Y56" i="3"/>
  <c r="Z56" i="3" s="1"/>
  <c r="Y64" i="3"/>
  <c r="AD64" i="3" s="1"/>
  <c r="Y72" i="3"/>
  <c r="AD72" i="3" s="1"/>
  <c r="Y42" i="3"/>
  <c r="Y50" i="3"/>
  <c r="Y58" i="3"/>
  <c r="Y66" i="3"/>
  <c r="Y74" i="3"/>
  <c r="Y12" i="3"/>
  <c r="AD12" i="3" s="1"/>
  <c r="Y20" i="3"/>
  <c r="Y28" i="3"/>
  <c r="Y33" i="3"/>
  <c r="Y18" i="3"/>
  <c r="AD18" i="3" s="1"/>
  <c r="Y26" i="3"/>
  <c r="Y34" i="3"/>
  <c r="Y73" i="3"/>
  <c r="Y47" i="3"/>
  <c r="AD47" i="3" s="1"/>
  <c r="Y71" i="3"/>
  <c r="Y15" i="3"/>
  <c r="Y37" i="3"/>
  <c r="Y49" i="3"/>
  <c r="Y65" i="3"/>
  <c r="Y35" i="3"/>
  <c r="Y43" i="3"/>
  <c r="Y51" i="3"/>
  <c r="Y59" i="3"/>
  <c r="Y67" i="3"/>
  <c r="Y75" i="3"/>
  <c r="Y45" i="3"/>
  <c r="AD45" i="3" s="1"/>
  <c r="Y61" i="3"/>
  <c r="Y77" i="3"/>
  <c r="AD77" i="3" s="1"/>
  <c r="Y17" i="3"/>
  <c r="Y29" i="3"/>
  <c r="AD29" i="3" s="1"/>
  <c r="Y19" i="3"/>
  <c r="Y27" i="3"/>
  <c r="AD27" i="3" s="1"/>
  <c r="Y41" i="3"/>
  <c r="Y39" i="3"/>
  <c r="AD39" i="3" s="1"/>
  <c r="Y63" i="3"/>
  <c r="Y69" i="3"/>
  <c r="Y25" i="3"/>
  <c r="AD25" i="3" s="1"/>
  <c r="Y23" i="3"/>
  <c r="AD23" i="3" s="1"/>
  <c r="Y31" i="3"/>
  <c r="Y36" i="3"/>
  <c r="AD36" i="3" s="1"/>
  <c r="Y44" i="3"/>
  <c r="AD44" i="3" s="1"/>
  <c r="Y52" i="3"/>
  <c r="AD52" i="3" s="1"/>
  <c r="Y60" i="3"/>
  <c r="AD60" i="3" s="1"/>
  <c r="Y68" i="3"/>
  <c r="AD68" i="3" s="1"/>
  <c r="Y76" i="3"/>
  <c r="AD76" i="3" s="1"/>
  <c r="Y38" i="3"/>
  <c r="AD38" i="3" s="1"/>
  <c r="Y46" i="3"/>
  <c r="Y54" i="3"/>
  <c r="Y62" i="3"/>
  <c r="Y70" i="3"/>
  <c r="AD70" i="3" s="1"/>
  <c r="Y21" i="3"/>
  <c r="Y16" i="3"/>
  <c r="Y24" i="3"/>
  <c r="AD24" i="3" s="1"/>
  <c r="Y32" i="3"/>
  <c r="Y14" i="3"/>
  <c r="Y22" i="3"/>
  <c r="Y30" i="3"/>
  <c r="AD30" i="3" s="1"/>
  <c r="Y57" i="3"/>
  <c r="Y55" i="3"/>
  <c r="Y53" i="3"/>
  <c r="Y13" i="3"/>
  <c r="N32" i="3"/>
  <c r="N65" i="3"/>
  <c r="Q65" i="3" s="1"/>
  <c r="N58" i="3"/>
  <c r="N20" i="3"/>
  <c r="N39" i="3"/>
  <c r="Q39" i="3" s="1"/>
  <c r="N43" i="3"/>
  <c r="Q43" i="3" s="1"/>
  <c r="N47" i="3"/>
  <c r="N51" i="3"/>
  <c r="Q51" i="3" s="1"/>
  <c r="N55" i="3"/>
  <c r="K61" i="3"/>
  <c r="N61" i="3"/>
  <c r="N59" i="3"/>
  <c r="Q59" i="3" s="1"/>
  <c r="N21" i="3"/>
  <c r="Q21" i="3" s="1"/>
  <c r="K70" i="3"/>
  <c r="N70" i="3"/>
  <c r="Q70" i="3" s="1"/>
  <c r="K13" i="3"/>
  <c r="N13" i="3"/>
  <c r="Q13" i="3" s="1"/>
  <c r="N18" i="3"/>
  <c r="Q18" i="3" s="1"/>
  <c r="N71" i="3"/>
  <c r="Q71" i="3" s="1"/>
  <c r="K76" i="3"/>
  <c r="N76" i="3"/>
  <c r="K69" i="3"/>
  <c r="N69" i="3"/>
  <c r="K64" i="3"/>
  <c r="N64" i="3"/>
  <c r="N30" i="3"/>
  <c r="Q30" i="3" s="1"/>
  <c r="N24" i="3"/>
  <c r="K19" i="3"/>
  <c r="N19" i="3"/>
  <c r="N36" i="3"/>
  <c r="Q36" i="3" s="1"/>
  <c r="N40" i="3"/>
  <c r="N44" i="3"/>
  <c r="N48" i="3"/>
  <c r="N52" i="3"/>
  <c r="N56" i="3"/>
  <c r="N31" i="3"/>
  <c r="Q31" i="3" s="1"/>
  <c r="N77" i="3"/>
  <c r="N22" i="3"/>
  <c r="N25" i="3"/>
  <c r="N75" i="3"/>
  <c r="Q75" i="3" s="1"/>
  <c r="N33" i="3"/>
  <c r="N26" i="3"/>
  <c r="K74" i="3"/>
  <c r="N74" i="3"/>
  <c r="Q74" i="3" s="1"/>
  <c r="N68" i="3"/>
  <c r="N63" i="3"/>
  <c r="N34" i="3"/>
  <c r="Q34" i="3" s="1"/>
  <c r="N14" i="3"/>
  <c r="N37" i="3"/>
  <c r="N41" i="3"/>
  <c r="N45" i="3"/>
  <c r="N49" i="3"/>
  <c r="Q49" i="3" s="1"/>
  <c r="N53" i="3"/>
  <c r="N57" i="3"/>
  <c r="Q57" i="3" s="1"/>
  <c r="N17" i="3"/>
  <c r="Q17" i="3" s="1"/>
  <c r="N66" i="3"/>
  <c r="N72" i="3"/>
  <c r="Q72" i="3" s="1"/>
  <c r="N35" i="3"/>
  <c r="K23" i="3"/>
  <c r="N23" i="3"/>
  <c r="N28" i="3"/>
  <c r="Q28" i="3" s="1"/>
  <c r="N62" i="3"/>
  <c r="N27" i="3"/>
  <c r="K29" i="3"/>
  <c r="N29" i="3"/>
  <c r="N15" i="3"/>
  <c r="N73" i="3"/>
  <c r="Q73" i="3" s="1"/>
  <c r="N67" i="3"/>
  <c r="N60" i="3"/>
  <c r="N16" i="3"/>
  <c r="Q16" i="3" s="1"/>
  <c r="N38" i="3"/>
  <c r="N42" i="3"/>
  <c r="N46" i="3"/>
  <c r="Q46" i="3" s="1"/>
  <c r="N50" i="3"/>
  <c r="N54" i="3"/>
  <c r="Q54" i="3" s="1"/>
  <c r="K29" i="6"/>
  <c r="K34" i="6"/>
  <c r="K68" i="6"/>
  <c r="K58" i="6"/>
  <c r="K73" i="6"/>
  <c r="K63" i="6"/>
  <c r="K24" i="6"/>
  <c r="T37" i="6"/>
  <c r="K71" i="6"/>
  <c r="Q67" i="6"/>
  <c r="Q56" i="6"/>
  <c r="Q26" i="6"/>
  <c r="K20" i="6"/>
  <c r="Q25" i="6"/>
  <c r="K28" i="6"/>
  <c r="K71" i="3"/>
  <c r="K33" i="3"/>
  <c r="K73" i="3"/>
  <c r="K58" i="3"/>
  <c r="Z44" i="3"/>
  <c r="Q12" i="3"/>
  <c r="K18" i="3"/>
  <c r="K65" i="3"/>
  <c r="Z17" i="3"/>
  <c r="K17" i="3"/>
  <c r="K60" i="3"/>
  <c r="K75" i="3"/>
  <c r="K62" i="3"/>
  <c r="K28" i="3"/>
  <c r="K32" i="3"/>
  <c r="K72" i="3"/>
  <c r="K24" i="3"/>
  <c r="Z53" i="3"/>
  <c r="AD21" i="3"/>
  <c r="Z24" i="3"/>
  <c r="AD31" i="3"/>
  <c r="AD33" i="3"/>
  <c r="AD75" i="3"/>
  <c r="Z71" i="3"/>
  <c r="AD67" i="3"/>
  <c r="AD63" i="3"/>
  <c r="AD55" i="3"/>
  <c r="AD51" i="3"/>
  <c r="Z43" i="3"/>
  <c r="AD35" i="3"/>
  <c r="AD22" i="3"/>
  <c r="Z27" i="3"/>
  <c r="AD17" i="3"/>
  <c r="AA32" i="3"/>
  <c r="AD15" i="3"/>
  <c r="AD16" i="3"/>
  <c r="AD74" i="3"/>
  <c r="AD66" i="3"/>
  <c r="Z62" i="3"/>
  <c r="AD58" i="3"/>
  <c r="AD46" i="3"/>
  <c r="AD42" i="3"/>
  <c r="AD34" i="3"/>
  <c r="AD28" i="3"/>
  <c r="Z20" i="3"/>
  <c r="AA27" i="3"/>
  <c r="AD19" i="3"/>
  <c r="AD13" i="3"/>
  <c r="AD73" i="3"/>
  <c r="AD69" i="3"/>
  <c r="Z65" i="3"/>
  <c r="AD61" i="3"/>
  <c r="AD53" i="3"/>
  <c r="AD49" i="3"/>
  <c r="AD41" i="3"/>
  <c r="AD37" i="3"/>
  <c r="AD32" i="3"/>
  <c r="AD26" i="3"/>
  <c r="Z14" i="3"/>
  <c r="T72" i="6"/>
  <c r="K69" i="6"/>
  <c r="K21" i="6"/>
  <c r="Z28" i="6"/>
  <c r="Z39" i="6"/>
  <c r="AD21" i="6"/>
  <c r="AA15" i="6"/>
  <c r="AD74" i="6"/>
  <c r="AD70" i="6"/>
  <c r="Z59" i="6"/>
  <c r="Z49" i="6"/>
  <c r="AD45" i="6"/>
  <c r="Z38" i="6"/>
  <c r="AD18" i="6"/>
  <c r="AA62" i="6"/>
  <c r="Z60" i="6"/>
  <c r="Z29" i="6"/>
  <c r="AD73" i="6"/>
  <c r="Z69" i="6"/>
  <c r="AD65" i="6"/>
  <c r="AD62" i="6"/>
  <c r="AD55" i="6"/>
  <c r="Z37" i="6"/>
  <c r="AD32" i="6"/>
  <c r="AD25" i="6"/>
  <c r="AD15" i="6"/>
  <c r="AD22" i="6"/>
  <c r="Z36" i="6"/>
  <c r="AD13" i="6"/>
  <c r="Z23" i="6"/>
  <c r="AD76" i="6"/>
  <c r="Z68" i="6"/>
  <c r="AD64" i="6"/>
  <c r="Z61" i="6"/>
  <c r="AD58" i="6"/>
  <c r="AD51" i="6"/>
  <c r="AD47" i="6"/>
  <c r="AD43" i="6"/>
  <c r="AD40" i="6"/>
  <c r="AD31" i="6"/>
  <c r="AD24" i="6"/>
  <c r="AD12" i="6"/>
  <c r="Z35" i="3"/>
  <c r="AA13" i="3"/>
  <c r="Z72" i="3"/>
  <c r="Z77" i="3"/>
  <c r="Z25" i="3"/>
  <c r="Z60" i="3"/>
  <c r="Q53" i="3"/>
  <c r="Q37" i="3"/>
  <c r="Z40" i="3"/>
  <c r="Z76" i="3"/>
  <c r="K21" i="3"/>
  <c r="K30" i="3"/>
  <c r="AA25" i="3"/>
  <c r="K67" i="3"/>
  <c r="Z68" i="3"/>
  <c r="Z30" i="3"/>
  <c r="AA61" i="3"/>
  <c r="K22" i="3"/>
  <c r="K66" i="3"/>
  <c r="Z66" i="3"/>
  <c r="K27" i="3"/>
  <c r="Q61" i="3"/>
  <c r="AA22" i="3"/>
  <c r="K16" i="3"/>
  <c r="Q72" i="6"/>
  <c r="Z67" i="6"/>
  <c r="Z17" i="6"/>
  <c r="K12" i="6"/>
  <c r="P51" i="6"/>
  <c r="K77" i="6"/>
  <c r="Q74" i="6"/>
  <c r="Q60" i="6"/>
  <c r="Z46" i="6"/>
  <c r="Z50" i="6"/>
  <c r="AA24" i="6"/>
  <c r="AA31" i="6"/>
  <c r="Z30" i="6"/>
  <c r="T13" i="6"/>
  <c r="K15" i="6"/>
  <c r="K14" i="3"/>
  <c r="T35" i="6"/>
  <c r="T48" i="6"/>
  <c r="P47" i="6"/>
  <c r="T25" i="6"/>
  <c r="T45" i="6"/>
  <c r="T57" i="6"/>
  <c r="T63" i="6"/>
  <c r="T12" i="6"/>
  <c r="T34" i="6"/>
  <c r="T60" i="6"/>
  <c r="T44" i="6"/>
  <c r="T52" i="6"/>
  <c r="T55" i="6"/>
  <c r="I70" i="6"/>
  <c r="K70" i="6"/>
  <c r="AA40" i="6"/>
  <c r="T22" i="6"/>
  <c r="AA21" i="6"/>
  <c r="Z43" i="6"/>
  <c r="AA12" i="3"/>
  <c r="AA18" i="3"/>
  <c r="K59" i="3"/>
  <c r="AA16" i="3"/>
  <c r="K34" i="3"/>
  <c r="P46" i="6"/>
  <c r="Q55" i="6"/>
  <c r="Q34" i="6"/>
  <c r="Q45" i="6"/>
  <c r="K26" i="3"/>
  <c r="Q44" i="3"/>
  <c r="AA30" i="3"/>
  <c r="K20" i="3"/>
  <c r="Q57" i="6"/>
  <c r="K25" i="3"/>
  <c r="Z59" i="3"/>
  <c r="AD59" i="3"/>
  <c r="AD56" i="3"/>
  <c r="AD48" i="3"/>
  <c r="Z48" i="3"/>
  <c r="K63" i="3"/>
  <c r="T41" i="6"/>
  <c r="Q23" i="3"/>
  <c r="Q48" i="3"/>
  <c r="K66" i="6"/>
  <c r="AD20" i="6"/>
  <c r="T49" i="6"/>
  <c r="I61" i="6"/>
  <c r="K61" i="6" s="1"/>
  <c r="AA45" i="3"/>
  <c r="Z57" i="6"/>
  <c r="AA57" i="6"/>
  <c r="AA74" i="6"/>
  <c r="Q49" i="6"/>
  <c r="AD33" i="6"/>
  <c r="I75" i="6"/>
  <c r="K75" i="6" s="1"/>
  <c r="Q63" i="6"/>
  <c r="T65" i="6"/>
  <c r="Z63" i="6"/>
  <c r="AD63" i="6"/>
  <c r="K76" i="6"/>
  <c r="K31" i="6"/>
  <c r="AA42" i="6"/>
  <c r="Z42" i="6"/>
  <c r="T23" i="6"/>
  <c r="Z53" i="6"/>
  <c r="I30" i="6"/>
  <c r="K30" i="6" s="1"/>
  <c r="I33" i="6"/>
  <c r="Z64" i="3"/>
  <c r="I16" i="6"/>
  <c r="S2" i="3"/>
  <c r="AC2" i="3" s="1"/>
  <c r="H2" i="6"/>
  <c r="H2" i="3"/>
  <c r="Q62" i="3"/>
  <c r="Q69" i="3"/>
  <c r="G9" i="1"/>
  <c r="J13" i="4"/>
  <c r="K13" i="4" s="1"/>
  <c r="F5" i="6"/>
  <c r="Q5" i="6"/>
  <c r="R20" i="6" s="1"/>
  <c r="S20" i="6" s="1"/>
  <c r="Q4" i="3"/>
  <c r="AA4" i="3" s="1"/>
  <c r="F4" i="3"/>
  <c r="K31" i="3"/>
  <c r="K77" i="3"/>
  <c r="K13" i="6"/>
  <c r="T27" i="6"/>
  <c r="K27" i="6"/>
  <c r="K68" i="3"/>
  <c r="Z77" i="6"/>
  <c r="AD75" i="6"/>
  <c r="Z75" i="6"/>
  <c r="AD71" i="6"/>
  <c r="Z71" i="6"/>
  <c r="K15" i="3"/>
  <c r="Z36" i="3"/>
  <c r="I14" i="6"/>
  <c r="I17" i="6"/>
  <c r="I18" i="6"/>
  <c r="I19" i="6"/>
  <c r="K59" i="6"/>
  <c r="AA42" i="3"/>
  <c r="AA64" i="3"/>
  <c r="Z52" i="3" l="1"/>
  <c r="Q47" i="3"/>
  <c r="Q63" i="3"/>
  <c r="Q26" i="3"/>
  <c r="Q19" i="3"/>
  <c r="Q33" i="3"/>
  <c r="Q76" i="3"/>
  <c r="Q40" i="3"/>
  <c r="Q67" i="3"/>
  <c r="Q22" i="3"/>
  <c r="Q38" i="3"/>
  <c r="Q35" i="3"/>
  <c r="Q55" i="3"/>
  <c r="Q52" i="3"/>
  <c r="Q56" i="3"/>
  <c r="Q14" i="3"/>
  <c r="Q29" i="3"/>
  <c r="Q50" i="3"/>
  <c r="Q42" i="3"/>
  <c r="Q27" i="3"/>
  <c r="Q45" i="3"/>
  <c r="Q24" i="3"/>
  <c r="Q64" i="3"/>
  <c r="Q58" i="3"/>
  <c r="Q60" i="3"/>
  <c r="Q20" i="3"/>
  <c r="P56" i="6"/>
  <c r="Z46" i="3"/>
  <c r="Z75" i="3"/>
  <c r="AD43" i="3"/>
  <c r="Z29" i="3"/>
  <c r="P63" i="6"/>
  <c r="P37" i="6"/>
  <c r="Z25" i="6"/>
  <c r="Z21" i="6"/>
  <c r="Z13" i="6"/>
  <c r="Z65" i="6"/>
  <c r="Z45" i="6"/>
  <c r="Z32" i="6"/>
  <c r="P25" i="6"/>
  <c r="Z23" i="3"/>
  <c r="Z61" i="3"/>
  <c r="Z67" i="3"/>
  <c r="Z58" i="3"/>
  <c r="Z22" i="3"/>
  <c r="Z15" i="3"/>
  <c r="Z55" i="3"/>
  <c r="Z39" i="3"/>
  <c r="AD71" i="3"/>
  <c r="Z37" i="3"/>
  <c r="P72" i="6"/>
  <c r="Z49" i="3"/>
  <c r="AD65" i="3"/>
  <c r="Z63" i="3"/>
  <c r="AD62" i="3"/>
  <c r="Z28" i="3"/>
  <c r="Z19" i="3"/>
  <c r="Z21" i="3"/>
  <c r="Z16" i="3"/>
  <c r="Z34" i="3"/>
  <c r="Q32" i="3"/>
  <c r="Z18" i="3"/>
  <c r="Z57" i="3"/>
  <c r="AD57" i="3"/>
  <c r="AD54" i="3"/>
  <c r="Z54" i="3"/>
  <c r="Z38" i="3"/>
  <c r="Z33" i="3"/>
  <c r="Z12" i="3"/>
  <c r="Z45" i="3"/>
  <c r="AD14" i="3"/>
  <c r="Z41" i="3"/>
  <c r="Z31" i="3"/>
  <c r="Z47" i="3"/>
  <c r="Z42" i="3"/>
  <c r="Z26" i="3"/>
  <c r="Z74" i="3"/>
  <c r="Z51" i="3"/>
  <c r="Z70" i="3"/>
  <c r="AD20" i="3"/>
  <c r="Z73" i="3"/>
  <c r="Z13" i="3"/>
  <c r="AD50" i="3"/>
  <c r="Z50" i="3"/>
  <c r="Z69" i="3"/>
  <c r="Z32" i="3"/>
  <c r="Z74" i="6"/>
  <c r="Z47" i="6"/>
  <c r="AD38" i="6"/>
  <c r="T51" i="6"/>
  <c r="P57" i="6"/>
  <c r="Z64" i="6"/>
  <c r="Z58" i="6"/>
  <c r="Z18" i="6"/>
  <c r="AD29" i="6"/>
  <c r="AD59" i="6"/>
  <c r="AD61" i="6"/>
  <c r="Z76" i="6"/>
  <c r="AD37" i="6"/>
  <c r="Z24" i="6"/>
  <c r="AD49" i="6"/>
  <c r="Z51" i="6"/>
  <c r="Z35" i="6"/>
  <c r="AD35" i="6"/>
  <c r="AD69" i="6"/>
  <c r="Z54" i="6"/>
  <c r="AD54" i="6"/>
  <c r="AD44" i="6"/>
  <c r="Z44" i="6"/>
  <c r="AD16" i="6"/>
  <c r="Z16" i="6"/>
  <c r="AD56" i="6"/>
  <c r="Z56" i="6"/>
  <c r="Z73" i="6"/>
  <c r="Z55" i="6"/>
  <c r="Z40" i="6"/>
  <c r="Z31" i="6"/>
  <c r="Z70" i="6"/>
  <c r="AD68" i="6"/>
  <c r="AD72" i="6"/>
  <c r="Z72" i="6"/>
  <c r="Z48" i="6"/>
  <c r="AD48" i="6"/>
  <c r="AD41" i="6"/>
  <c r="Z41" i="6"/>
  <c r="Z62" i="6"/>
  <c r="Z22" i="6"/>
  <c r="Z12" i="6"/>
  <c r="AD52" i="6"/>
  <c r="Z52" i="6"/>
  <c r="AD27" i="6"/>
  <c r="Z27" i="6"/>
  <c r="AD66" i="6"/>
  <c r="Z66" i="6"/>
  <c r="Z15" i="6"/>
  <c r="R34" i="6"/>
  <c r="S34" i="6" s="1"/>
  <c r="U34" i="6" s="1"/>
  <c r="G39" i="4" s="1"/>
  <c r="Q39" i="4" s="1"/>
  <c r="Q41" i="3"/>
  <c r="Q66" i="3"/>
  <c r="P55" i="6"/>
  <c r="T47" i="6"/>
  <c r="T46" i="6"/>
  <c r="P45" i="6"/>
  <c r="P23" i="6"/>
  <c r="P49" i="6"/>
  <c r="T40" i="6"/>
  <c r="P40" i="6"/>
  <c r="P52" i="6"/>
  <c r="Q52" i="6"/>
  <c r="P43" i="6"/>
  <c r="T43" i="6"/>
  <c r="T36" i="6"/>
  <c r="P36" i="6"/>
  <c r="T77" i="6"/>
  <c r="P77" i="6"/>
  <c r="Q13" i="6"/>
  <c r="P13" i="6"/>
  <c r="T42" i="6"/>
  <c r="P42" i="6"/>
  <c r="P66" i="6"/>
  <c r="T66" i="6"/>
  <c r="P76" i="6"/>
  <c r="T76" i="6"/>
  <c r="AA33" i="6"/>
  <c r="Z33" i="6"/>
  <c r="P12" i="6"/>
  <c r="P35" i="6"/>
  <c r="Q25" i="3"/>
  <c r="P60" i="6"/>
  <c r="Q44" i="6"/>
  <c r="P44" i="6"/>
  <c r="T73" i="6"/>
  <c r="P73" i="6"/>
  <c r="T58" i="6"/>
  <c r="P58" i="6"/>
  <c r="T24" i="6"/>
  <c r="P24" i="6"/>
  <c r="P62" i="6"/>
  <c r="T62" i="6"/>
  <c r="T29" i="6"/>
  <c r="P29" i="6"/>
  <c r="P59" i="6"/>
  <c r="T59" i="6"/>
  <c r="P69" i="6"/>
  <c r="T69" i="6"/>
  <c r="T53" i="6"/>
  <c r="P53" i="6"/>
  <c r="T71" i="6"/>
  <c r="P71" i="6"/>
  <c r="Q41" i="6"/>
  <c r="P41" i="6"/>
  <c r="P28" i="6"/>
  <c r="T28" i="6"/>
  <c r="T70" i="6"/>
  <c r="T50" i="6"/>
  <c r="P50" i="6"/>
  <c r="P54" i="6"/>
  <c r="T54" i="6"/>
  <c r="T39" i="6"/>
  <c r="P39" i="6"/>
  <c r="P64" i="6"/>
  <c r="T64" i="6"/>
  <c r="Q15" i="6"/>
  <c r="P15" i="6"/>
  <c r="P74" i="6"/>
  <c r="T74" i="6"/>
  <c r="Q33" i="6"/>
  <c r="K33" i="6"/>
  <c r="T75" i="6"/>
  <c r="AA20" i="6"/>
  <c r="Z20" i="6"/>
  <c r="T16" i="6"/>
  <c r="K16" i="6"/>
  <c r="T30" i="6"/>
  <c r="P21" i="6"/>
  <c r="T21" i="6"/>
  <c r="Q65" i="6"/>
  <c r="P65" i="6"/>
  <c r="T61" i="6"/>
  <c r="P38" i="6"/>
  <c r="T38" i="6"/>
  <c r="Q22" i="6"/>
  <c r="P22" i="6"/>
  <c r="P31" i="6"/>
  <c r="T31" i="6"/>
  <c r="P34" i="6"/>
  <c r="T20" i="6"/>
  <c r="U20" i="6" s="1"/>
  <c r="P20" i="6"/>
  <c r="T32" i="6"/>
  <c r="P32" i="6"/>
  <c r="T68" i="6"/>
  <c r="P68" i="6"/>
  <c r="T67" i="6"/>
  <c r="P67" i="6"/>
  <c r="T26" i="6"/>
  <c r="P26" i="6"/>
  <c r="P48" i="6"/>
  <c r="R75" i="6"/>
  <c r="R14" i="6"/>
  <c r="R57" i="6"/>
  <c r="S57" i="6" s="1"/>
  <c r="U57" i="6" s="1"/>
  <c r="G58" i="1" s="1"/>
  <c r="R53" i="6"/>
  <c r="S53" i="6" s="1"/>
  <c r="R49" i="6"/>
  <c r="S49" i="6" s="1"/>
  <c r="U49" i="6" s="1"/>
  <c r="G50" i="1" s="1"/>
  <c r="F5" i="3"/>
  <c r="J9" i="1"/>
  <c r="K9" i="1" s="1"/>
  <c r="Q5" i="3"/>
  <c r="R26" i="6"/>
  <c r="S26" i="6" s="1"/>
  <c r="R52" i="6"/>
  <c r="R50" i="6"/>
  <c r="S50" i="6" s="1"/>
  <c r="R28" i="6"/>
  <c r="S28" i="6" s="1"/>
  <c r="R74" i="6"/>
  <c r="S74" i="6" s="1"/>
  <c r="R18" i="6"/>
  <c r="R16" i="6"/>
  <c r="R58" i="6"/>
  <c r="S58" i="6" s="1"/>
  <c r="R36" i="6"/>
  <c r="S36" i="6" s="1"/>
  <c r="R55" i="6"/>
  <c r="S55" i="6" s="1"/>
  <c r="U55" i="6" s="1"/>
  <c r="R13" i="6"/>
  <c r="R29" i="6"/>
  <c r="S29" i="6" s="1"/>
  <c r="R76" i="6"/>
  <c r="S76" i="6" s="1"/>
  <c r="R67" i="6"/>
  <c r="S67" i="6" s="1"/>
  <c r="R24" i="6"/>
  <c r="S24" i="6" s="1"/>
  <c r="R23" i="6"/>
  <c r="S23" i="6" s="1"/>
  <c r="U23" i="6" s="1"/>
  <c r="R71" i="6"/>
  <c r="S71" i="6" s="1"/>
  <c r="R56" i="6"/>
  <c r="S56" i="6" s="1"/>
  <c r="U56" i="6" s="1"/>
  <c r="R45" i="6"/>
  <c r="S45" i="6" s="1"/>
  <c r="U45" i="6" s="1"/>
  <c r="R63" i="6"/>
  <c r="S63" i="6" s="1"/>
  <c r="U63" i="6" s="1"/>
  <c r="R37" i="6"/>
  <c r="S37" i="6" s="1"/>
  <c r="U37" i="6" s="1"/>
  <c r="R35" i="6"/>
  <c r="S35" i="6" s="1"/>
  <c r="U35" i="6" s="1"/>
  <c r="R41" i="6"/>
  <c r="S41" i="6" s="1"/>
  <c r="U41" i="6" s="1"/>
  <c r="R70" i="6"/>
  <c r="R31" i="6"/>
  <c r="S31" i="6" s="1"/>
  <c r="R25" i="6"/>
  <c r="S25" i="6" s="1"/>
  <c r="U25" i="6" s="1"/>
  <c r="R42" i="6"/>
  <c r="S42" i="6" s="1"/>
  <c r="R54" i="6"/>
  <c r="S54" i="6" s="1"/>
  <c r="R27" i="6"/>
  <c r="R68" i="6"/>
  <c r="S68" i="6" s="1"/>
  <c r="U68" i="6" s="1"/>
  <c r="R46" i="6"/>
  <c r="S46" i="6" s="1"/>
  <c r="R73" i="6"/>
  <c r="S73" i="6" s="1"/>
  <c r="R19" i="6"/>
  <c r="R17" i="6"/>
  <c r="R48" i="6"/>
  <c r="S48" i="6" s="1"/>
  <c r="U48" i="6" s="1"/>
  <c r="R30" i="6"/>
  <c r="R47" i="6"/>
  <c r="S47" i="6" s="1"/>
  <c r="U47" i="6" s="1"/>
  <c r="R32" i="6"/>
  <c r="S32" i="6" s="1"/>
  <c r="R40" i="6"/>
  <c r="S40" i="6" s="1"/>
  <c r="R65" i="6"/>
  <c r="R66" i="6"/>
  <c r="S66" i="6" s="1"/>
  <c r="U66" i="6" s="1"/>
  <c r="R62" i="6"/>
  <c r="S62" i="6" s="1"/>
  <c r="R33" i="6"/>
  <c r="R77" i="6"/>
  <c r="S77" i="6" s="1"/>
  <c r="R38" i="6"/>
  <c r="S38" i="6" s="1"/>
  <c r="R44" i="6"/>
  <c r="R64" i="6"/>
  <c r="S64" i="6" s="1"/>
  <c r="R60" i="6"/>
  <c r="S60" i="6" s="1"/>
  <c r="U60" i="6" s="1"/>
  <c r="R43" i="6"/>
  <c r="S43" i="6" s="1"/>
  <c r="R22" i="6"/>
  <c r="AA5" i="6"/>
  <c r="R59" i="6"/>
  <c r="S59" i="6" s="1"/>
  <c r="R51" i="6"/>
  <c r="S51" i="6" s="1"/>
  <c r="R21" i="6"/>
  <c r="S21" i="6" s="1"/>
  <c r="U21" i="6" s="1"/>
  <c r="R69" i="6"/>
  <c r="S69" i="6" s="1"/>
  <c r="R15" i="6"/>
  <c r="R61" i="6"/>
  <c r="R12" i="6"/>
  <c r="S12" i="6" s="1"/>
  <c r="U12" i="6" s="1"/>
  <c r="R39" i="6"/>
  <c r="S39" i="6" s="1"/>
  <c r="R72" i="6"/>
  <c r="S72" i="6" s="1"/>
  <c r="U72" i="6" s="1"/>
  <c r="G73" i="1" s="1"/>
  <c r="T14" i="6"/>
  <c r="K14" i="6"/>
  <c r="AD19" i="6"/>
  <c r="Z19" i="6"/>
  <c r="K17" i="6"/>
  <c r="T17" i="6"/>
  <c r="Q15" i="3"/>
  <c r="Q68" i="3"/>
  <c r="AD26" i="6"/>
  <c r="Z26" i="6"/>
  <c r="T19" i="6"/>
  <c r="K19" i="6"/>
  <c r="AD14" i="6"/>
  <c r="Z14" i="6"/>
  <c r="AD34" i="6"/>
  <c r="Z34" i="6"/>
  <c r="T18" i="6"/>
  <c r="K18" i="6"/>
  <c r="Q27" i="6"/>
  <c r="P27" i="6"/>
  <c r="Q77" i="3"/>
  <c r="S15" i="6" l="1"/>
  <c r="U15" i="6" s="1"/>
  <c r="G20" i="4" s="1"/>
  <c r="Q20" i="4" s="1"/>
  <c r="U77" i="6"/>
  <c r="G82" i="4" s="1"/>
  <c r="Q82" i="4" s="1"/>
  <c r="U73" i="6"/>
  <c r="G74" i="1" s="1"/>
  <c r="U29" i="6"/>
  <c r="G30" i="1" s="1"/>
  <c r="U40" i="6"/>
  <c r="G45" i="4" s="1"/>
  <c r="Q45" i="4" s="1"/>
  <c r="U42" i="6"/>
  <c r="G47" i="4" s="1"/>
  <c r="Q47" i="4" s="1"/>
  <c r="U64" i="6"/>
  <c r="G69" i="4" s="1"/>
  <c r="Q69" i="4" s="1"/>
  <c r="S44" i="6"/>
  <c r="U44" i="6" s="1"/>
  <c r="G45" i="1" s="1"/>
  <c r="G54" i="4"/>
  <c r="Q54" i="4" s="1"/>
  <c r="S13" i="6"/>
  <c r="U13" i="6" s="1"/>
  <c r="G14" i="1" s="1"/>
  <c r="U50" i="6"/>
  <c r="G55" i="4" s="1"/>
  <c r="Q55" i="4" s="1"/>
  <c r="U32" i="6"/>
  <c r="G37" i="4" s="1"/>
  <c r="Q37" i="4" s="1"/>
  <c r="U39" i="6"/>
  <c r="G40" i="1" s="1"/>
  <c r="U24" i="6"/>
  <c r="G25" i="1" s="1"/>
  <c r="U51" i="6"/>
  <c r="G52" i="1" s="1"/>
  <c r="U43" i="6"/>
  <c r="G44" i="1" s="1"/>
  <c r="U38" i="6"/>
  <c r="G39" i="1" s="1"/>
  <c r="U31" i="6"/>
  <c r="G32" i="1" s="1"/>
  <c r="U71" i="6"/>
  <c r="G72" i="1" s="1"/>
  <c r="U76" i="6"/>
  <c r="G81" i="4" s="1"/>
  <c r="Q81" i="4" s="1"/>
  <c r="U74" i="6"/>
  <c r="G79" i="4" s="1"/>
  <c r="Q79" i="4" s="1"/>
  <c r="G35" i="1"/>
  <c r="U46" i="6"/>
  <c r="G51" i="4" s="1"/>
  <c r="Q51" i="4" s="1"/>
  <c r="S22" i="6"/>
  <c r="U22" i="6" s="1"/>
  <c r="G27" i="4" s="1"/>
  <c r="Q27" i="4" s="1"/>
  <c r="U67" i="6"/>
  <c r="G72" i="4" s="1"/>
  <c r="Q72" i="4" s="1"/>
  <c r="S52" i="6"/>
  <c r="U52" i="6" s="1"/>
  <c r="G53" i="1" s="1"/>
  <c r="U28" i="6"/>
  <c r="G33" i="4" s="1"/>
  <c r="Q33" i="4" s="1"/>
  <c r="U69" i="6"/>
  <c r="G70" i="1" s="1"/>
  <c r="S33" i="6"/>
  <c r="G21" i="1"/>
  <c r="G25" i="4"/>
  <c r="Q25" i="4" s="1"/>
  <c r="P30" i="6"/>
  <c r="Q30" i="6"/>
  <c r="S30" i="6" s="1"/>
  <c r="U30" i="6" s="1"/>
  <c r="U62" i="6"/>
  <c r="G63" i="1" s="1"/>
  <c r="U59" i="6"/>
  <c r="G60" i="1" s="1"/>
  <c r="S65" i="6"/>
  <c r="U65" i="6" s="1"/>
  <c r="G66" i="1" s="1"/>
  <c r="U54" i="6"/>
  <c r="G55" i="1" s="1"/>
  <c r="U58" i="6"/>
  <c r="G63" i="4" s="1"/>
  <c r="Q63" i="4" s="1"/>
  <c r="U53" i="6"/>
  <c r="G54" i="1" s="1"/>
  <c r="Q16" i="6"/>
  <c r="S16" i="6" s="1"/>
  <c r="U16" i="6" s="1"/>
  <c r="G21" i="4" s="1"/>
  <c r="Q21" i="4" s="1"/>
  <c r="P16" i="6"/>
  <c r="Q61" i="6"/>
  <c r="S61" i="6" s="1"/>
  <c r="U61" i="6" s="1"/>
  <c r="G66" i="4" s="1"/>
  <c r="Q66" i="4" s="1"/>
  <c r="P61" i="6"/>
  <c r="P33" i="6"/>
  <c r="T33" i="6"/>
  <c r="Q70" i="6"/>
  <c r="S70" i="6" s="1"/>
  <c r="U70" i="6" s="1"/>
  <c r="G75" i="4" s="1"/>
  <c r="Q75" i="4" s="1"/>
  <c r="P70" i="6"/>
  <c r="U36" i="6"/>
  <c r="G37" i="1" s="1"/>
  <c r="U26" i="6"/>
  <c r="G27" i="1" s="1"/>
  <c r="P75" i="6"/>
  <c r="Q75" i="6"/>
  <c r="S75" i="6" s="1"/>
  <c r="U75" i="6" s="1"/>
  <c r="G62" i="4"/>
  <c r="Q62" i="4" s="1"/>
  <c r="S27" i="6"/>
  <c r="U27" i="6" s="1"/>
  <c r="G28" i="1" s="1"/>
  <c r="G43" i="1"/>
  <c r="G77" i="4"/>
  <c r="Q77" i="4" s="1"/>
  <c r="G48" i="1"/>
  <c r="G52" i="4"/>
  <c r="Q52" i="4" s="1"/>
  <c r="G65" i="4"/>
  <c r="Q65" i="4" s="1"/>
  <c r="G61" i="1"/>
  <c r="G64" i="1"/>
  <c r="G68" i="4"/>
  <c r="Q68" i="4" s="1"/>
  <c r="G28" i="4"/>
  <c r="Q28" i="4" s="1"/>
  <c r="G24" i="1"/>
  <c r="AB37" i="6"/>
  <c r="AC37" i="6" s="1"/>
  <c r="AE37" i="6" s="1"/>
  <c r="AB76" i="6"/>
  <c r="AC76" i="6" s="1"/>
  <c r="AE76" i="6" s="1"/>
  <c r="AB40" i="6"/>
  <c r="AC40" i="6" s="1"/>
  <c r="AE40" i="6" s="1"/>
  <c r="AB30" i="6"/>
  <c r="AC30" i="6" s="1"/>
  <c r="AE30" i="6" s="1"/>
  <c r="AB35" i="6"/>
  <c r="AC35" i="6" s="1"/>
  <c r="AE35" i="6" s="1"/>
  <c r="AB68" i="6"/>
  <c r="AC68" i="6" s="1"/>
  <c r="AE68" i="6" s="1"/>
  <c r="AB74" i="6"/>
  <c r="AC74" i="6" s="1"/>
  <c r="AE74" i="6" s="1"/>
  <c r="AB65" i="6"/>
  <c r="AC65" i="6" s="1"/>
  <c r="AE65" i="6" s="1"/>
  <c r="AB24" i="6"/>
  <c r="AC24" i="6" s="1"/>
  <c r="AE24" i="6" s="1"/>
  <c r="AB46" i="6"/>
  <c r="AC46" i="6" s="1"/>
  <c r="AE46" i="6" s="1"/>
  <c r="AB16" i="6"/>
  <c r="AC16" i="6" s="1"/>
  <c r="AE16" i="6" s="1"/>
  <c r="AB51" i="6"/>
  <c r="AC51" i="6" s="1"/>
  <c r="AE51" i="6" s="1"/>
  <c r="AB14" i="6"/>
  <c r="AC14" i="6" s="1"/>
  <c r="AE14" i="6" s="1"/>
  <c r="AB64" i="6"/>
  <c r="AC64" i="6" s="1"/>
  <c r="AE64" i="6" s="1"/>
  <c r="AB19" i="6"/>
  <c r="AC19" i="6" s="1"/>
  <c r="AE19" i="6" s="1"/>
  <c r="AB38" i="6"/>
  <c r="AC38" i="6" s="1"/>
  <c r="AE38" i="6" s="1"/>
  <c r="AB66" i="6"/>
  <c r="AC66" i="6" s="1"/>
  <c r="AE66" i="6" s="1"/>
  <c r="AB17" i="6"/>
  <c r="AC17" i="6" s="1"/>
  <c r="AE17" i="6" s="1"/>
  <c r="AB47" i="6"/>
  <c r="AC47" i="6" s="1"/>
  <c r="AE47" i="6" s="1"/>
  <c r="AB61" i="6"/>
  <c r="AC61" i="6" s="1"/>
  <c r="AE61" i="6" s="1"/>
  <c r="AB55" i="6"/>
  <c r="AC55" i="6" s="1"/>
  <c r="AE55" i="6" s="1"/>
  <c r="AB73" i="6"/>
  <c r="AC73" i="6" s="1"/>
  <c r="AE73" i="6" s="1"/>
  <c r="AB23" i="6"/>
  <c r="AC23" i="6" s="1"/>
  <c r="AE23" i="6" s="1"/>
  <c r="AB31" i="6"/>
  <c r="AC31" i="6" s="1"/>
  <c r="AE31" i="6" s="1"/>
  <c r="AB59" i="6"/>
  <c r="AC59" i="6" s="1"/>
  <c r="AE59" i="6" s="1"/>
  <c r="AB75" i="6"/>
  <c r="AC75" i="6" s="1"/>
  <c r="AE75" i="6" s="1"/>
  <c r="AB53" i="6"/>
  <c r="AC53" i="6" s="1"/>
  <c r="AE53" i="6" s="1"/>
  <c r="AB27" i="6"/>
  <c r="AC27" i="6" s="1"/>
  <c r="AE27" i="6" s="1"/>
  <c r="AB60" i="6"/>
  <c r="AC60" i="6" s="1"/>
  <c r="AE60" i="6" s="1"/>
  <c r="AB42" i="6"/>
  <c r="AC42" i="6" s="1"/>
  <c r="AE42" i="6" s="1"/>
  <c r="AB72" i="6"/>
  <c r="AC72" i="6" s="1"/>
  <c r="AE72" i="6" s="1"/>
  <c r="AB15" i="6"/>
  <c r="AC15" i="6" s="1"/>
  <c r="AE15" i="6" s="1"/>
  <c r="AB28" i="6"/>
  <c r="AC28" i="6" s="1"/>
  <c r="AE28" i="6" s="1"/>
  <c r="AB21" i="6"/>
  <c r="AC21" i="6" s="1"/>
  <c r="AE21" i="6" s="1"/>
  <c r="AB20" i="6"/>
  <c r="AC20" i="6" s="1"/>
  <c r="AE20" i="6" s="1"/>
  <c r="AB18" i="6"/>
  <c r="AC18" i="6" s="1"/>
  <c r="AE18" i="6" s="1"/>
  <c r="AB49" i="6"/>
  <c r="AC49" i="6" s="1"/>
  <c r="AE49" i="6" s="1"/>
  <c r="AB50" i="6"/>
  <c r="AC50" i="6" s="1"/>
  <c r="AE50" i="6" s="1"/>
  <c r="AB26" i="6"/>
  <c r="AC26" i="6" s="1"/>
  <c r="AE26" i="6" s="1"/>
  <c r="AB12" i="6"/>
  <c r="AC12" i="6" s="1"/>
  <c r="AE12" i="6" s="1"/>
  <c r="AB43" i="6"/>
  <c r="AC43" i="6" s="1"/>
  <c r="AE43" i="6" s="1"/>
  <c r="AB77" i="6"/>
  <c r="AC77" i="6" s="1"/>
  <c r="AE77" i="6" s="1"/>
  <c r="AB34" i="6"/>
  <c r="AC34" i="6" s="1"/>
  <c r="AE34" i="6" s="1"/>
  <c r="AB52" i="6"/>
  <c r="AC52" i="6" s="1"/>
  <c r="AE52" i="6" s="1"/>
  <c r="AB36" i="6"/>
  <c r="AC36" i="6" s="1"/>
  <c r="AE36" i="6" s="1"/>
  <c r="AB22" i="6"/>
  <c r="AC22" i="6" s="1"/>
  <c r="AE22" i="6" s="1"/>
  <c r="AB39" i="6"/>
  <c r="AC39" i="6" s="1"/>
  <c r="AE39" i="6" s="1"/>
  <c r="AB45" i="6"/>
  <c r="AC45" i="6" s="1"/>
  <c r="AE45" i="6" s="1"/>
  <c r="AB25" i="6"/>
  <c r="AC25" i="6" s="1"/>
  <c r="AE25" i="6" s="1"/>
  <c r="AB13" i="6"/>
  <c r="AC13" i="6" s="1"/>
  <c r="AE13" i="6" s="1"/>
  <c r="AB71" i="6"/>
  <c r="AC71" i="6" s="1"/>
  <c r="AE71" i="6" s="1"/>
  <c r="AB58" i="6"/>
  <c r="AC58" i="6" s="1"/>
  <c r="AE58" i="6" s="1"/>
  <c r="AB32" i="6"/>
  <c r="AC32" i="6" s="1"/>
  <c r="AE32" i="6" s="1"/>
  <c r="AB54" i="6"/>
  <c r="AC54" i="6" s="1"/>
  <c r="AE54" i="6" s="1"/>
  <c r="AB56" i="6"/>
  <c r="AC56" i="6" s="1"/>
  <c r="AE56" i="6" s="1"/>
  <c r="AB63" i="6"/>
  <c r="AC63" i="6" s="1"/>
  <c r="AE63" i="6" s="1"/>
  <c r="AB70" i="6"/>
  <c r="AC70" i="6" s="1"/>
  <c r="AE70" i="6" s="1"/>
  <c r="AB44" i="6"/>
  <c r="AC44" i="6" s="1"/>
  <c r="AE44" i="6" s="1"/>
  <c r="AB41" i="6"/>
  <c r="AC41" i="6" s="1"/>
  <c r="AE41" i="6" s="1"/>
  <c r="AB48" i="6"/>
  <c r="AC48" i="6" s="1"/>
  <c r="AE48" i="6" s="1"/>
  <c r="AB33" i="6"/>
  <c r="AC33" i="6" s="1"/>
  <c r="AE33" i="6" s="1"/>
  <c r="AB62" i="6"/>
  <c r="AC62" i="6" s="1"/>
  <c r="AE62" i="6" s="1"/>
  <c r="AB69" i="6"/>
  <c r="AC69" i="6" s="1"/>
  <c r="AE69" i="6" s="1"/>
  <c r="AB57" i="6"/>
  <c r="AC57" i="6" s="1"/>
  <c r="AE57" i="6" s="1"/>
  <c r="AB67" i="6"/>
  <c r="AC67" i="6" s="1"/>
  <c r="AE67" i="6" s="1"/>
  <c r="AB29" i="6"/>
  <c r="AC29" i="6" s="1"/>
  <c r="AE29" i="6" s="1"/>
  <c r="G53" i="4"/>
  <c r="Q53" i="4" s="1"/>
  <c r="G49" i="1"/>
  <c r="G42" i="1"/>
  <c r="G46" i="4"/>
  <c r="Q46" i="4" s="1"/>
  <c r="G46" i="1"/>
  <c r="G50" i="4"/>
  <c r="Q50" i="4" s="1"/>
  <c r="G13" i="1"/>
  <c r="G17" i="4"/>
  <c r="Q17" i="4" s="1"/>
  <c r="G26" i="4"/>
  <c r="Q26" i="4" s="1"/>
  <c r="G22" i="1"/>
  <c r="G73" i="4"/>
  <c r="Q73" i="4" s="1"/>
  <c r="G69" i="1"/>
  <c r="G26" i="1"/>
  <c r="G30" i="4"/>
  <c r="Q30" i="4" s="1"/>
  <c r="G36" i="1"/>
  <c r="G40" i="4"/>
  <c r="Q40" i="4" s="1"/>
  <c r="G57" i="1"/>
  <c r="G61" i="4"/>
  <c r="Q61" i="4" s="1"/>
  <c r="G60" i="4"/>
  <c r="Q60" i="4" s="1"/>
  <c r="G56" i="1"/>
  <c r="R44" i="3"/>
  <c r="S44" i="3" s="1"/>
  <c r="R32" i="3"/>
  <c r="S32" i="3" s="1"/>
  <c r="R43" i="3"/>
  <c r="S43" i="3" s="1"/>
  <c r="R24" i="3"/>
  <c r="S24" i="3" s="1"/>
  <c r="R56" i="3"/>
  <c r="S56" i="3" s="1"/>
  <c r="R28" i="3"/>
  <c r="S28" i="3" s="1"/>
  <c r="R41" i="3"/>
  <c r="S41" i="3" s="1"/>
  <c r="R75" i="3"/>
  <c r="S75" i="3" s="1"/>
  <c r="R50" i="3"/>
  <c r="S50" i="3" s="1"/>
  <c r="R17" i="3"/>
  <c r="S17" i="3" s="1"/>
  <c r="AA5" i="3"/>
  <c r="R59" i="3"/>
  <c r="S59" i="3" s="1"/>
  <c r="R63" i="3"/>
  <c r="S63" i="3" s="1"/>
  <c r="R61" i="3"/>
  <c r="S61" i="3" s="1"/>
  <c r="R60" i="3"/>
  <c r="S60" i="3" s="1"/>
  <c r="R19" i="3"/>
  <c r="S19" i="3" s="1"/>
  <c r="R71" i="3"/>
  <c r="S71" i="3" s="1"/>
  <c r="R42" i="3"/>
  <c r="S42" i="3" s="1"/>
  <c r="R38" i="3"/>
  <c r="S38" i="3" s="1"/>
  <c r="R23" i="3"/>
  <c r="S23" i="3" s="1"/>
  <c r="R34" i="3"/>
  <c r="S34" i="3" s="1"/>
  <c r="R47" i="3"/>
  <c r="S47" i="3" s="1"/>
  <c r="R52" i="3"/>
  <c r="S52" i="3" s="1"/>
  <c r="R68" i="3"/>
  <c r="S68" i="3" s="1"/>
  <c r="R12" i="3"/>
  <c r="S12" i="3" s="1"/>
  <c r="R54" i="3"/>
  <c r="S54" i="3" s="1"/>
  <c r="R35" i="3"/>
  <c r="S35" i="3" s="1"/>
  <c r="R29" i="3"/>
  <c r="S29" i="3" s="1"/>
  <c r="R22" i="3"/>
  <c r="S22" i="3" s="1"/>
  <c r="R58" i="3"/>
  <c r="S58" i="3" s="1"/>
  <c r="R74" i="3"/>
  <c r="S74" i="3" s="1"/>
  <c r="R69" i="3"/>
  <c r="S69" i="3" s="1"/>
  <c r="R30" i="3"/>
  <c r="S30" i="3" s="1"/>
  <c r="R26" i="3"/>
  <c r="S26" i="3" s="1"/>
  <c r="R66" i="3"/>
  <c r="S66" i="3" s="1"/>
  <c r="R67" i="3"/>
  <c r="S67" i="3" s="1"/>
  <c r="R46" i="3"/>
  <c r="S46" i="3" s="1"/>
  <c r="R15" i="3"/>
  <c r="S15" i="3" s="1"/>
  <c r="R53" i="3"/>
  <c r="S53" i="3" s="1"/>
  <c r="R45" i="3"/>
  <c r="S45" i="3" s="1"/>
  <c r="R20" i="3"/>
  <c r="S20" i="3" s="1"/>
  <c r="R65" i="3"/>
  <c r="S65" i="3" s="1"/>
  <c r="R31" i="3"/>
  <c r="S31" i="3" s="1"/>
  <c r="R73" i="3"/>
  <c r="S73" i="3" s="1"/>
  <c r="R40" i="3"/>
  <c r="S40" i="3" s="1"/>
  <c r="R39" i="3"/>
  <c r="S39" i="3" s="1"/>
  <c r="R76" i="3"/>
  <c r="S76" i="3" s="1"/>
  <c r="R57" i="3"/>
  <c r="S57" i="3" s="1"/>
  <c r="R27" i="3"/>
  <c r="S27" i="3" s="1"/>
  <c r="R77" i="3"/>
  <c r="S77" i="3" s="1"/>
  <c r="R72" i="3"/>
  <c r="S72" i="3" s="1"/>
  <c r="R55" i="3"/>
  <c r="S55" i="3" s="1"/>
  <c r="R18" i="3"/>
  <c r="S18" i="3" s="1"/>
  <c r="R13" i="3"/>
  <c r="S13" i="3" s="1"/>
  <c r="R36" i="3"/>
  <c r="S36" i="3" s="1"/>
  <c r="R64" i="3"/>
  <c r="S64" i="3" s="1"/>
  <c r="R37" i="3"/>
  <c r="S37" i="3" s="1"/>
  <c r="R70" i="3"/>
  <c r="S70" i="3" s="1"/>
  <c r="R48" i="3"/>
  <c r="S48" i="3" s="1"/>
  <c r="R49" i="3"/>
  <c r="S49" i="3" s="1"/>
  <c r="R21" i="3"/>
  <c r="S21" i="3" s="1"/>
  <c r="R14" i="3"/>
  <c r="S14" i="3" s="1"/>
  <c r="R51" i="3"/>
  <c r="S51" i="3" s="1"/>
  <c r="R33" i="3"/>
  <c r="S33" i="3" s="1"/>
  <c r="R25" i="3"/>
  <c r="S25" i="3" s="1"/>
  <c r="R62" i="3"/>
  <c r="S62" i="3" s="1"/>
  <c r="R16" i="3"/>
  <c r="S16" i="3" s="1"/>
  <c r="G67" i="1"/>
  <c r="G71" i="4"/>
  <c r="Q71" i="4" s="1"/>
  <c r="G38" i="1"/>
  <c r="G42" i="4"/>
  <c r="Q42" i="4" s="1"/>
  <c r="P18" i="6"/>
  <c r="Q18" i="6"/>
  <c r="S18" i="6" s="1"/>
  <c r="U18" i="6" s="1"/>
  <c r="Q17" i="6"/>
  <c r="S17" i="6" s="1"/>
  <c r="U17" i="6" s="1"/>
  <c r="P17" i="6"/>
  <c r="P19" i="6"/>
  <c r="Q19" i="6"/>
  <c r="S19" i="6" s="1"/>
  <c r="U19" i="6" s="1"/>
  <c r="P14" i="6"/>
  <c r="Q14" i="6"/>
  <c r="S14" i="6" s="1"/>
  <c r="U14" i="6" s="1"/>
  <c r="G78" i="1" l="1"/>
  <c r="G34" i="4"/>
  <c r="Q34" i="4" s="1"/>
  <c r="G78" i="4"/>
  <c r="Q78" i="4" s="1"/>
  <c r="G16" i="1"/>
  <c r="G49" i="4"/>
  <c r="Q49" i="4" s="1"/>
  <c r="G65" i="1"/>
  <c r="G41" i="1"/>
  <c r="G36" i="4"/>
  <c r="Q36" i="4" s="1"/>
  <c r="G18" i="4"/>
  <c r="Q18" i="4" s="1"/>
  <c r="G77" i="1"/>
  <c r="G56" i="4"/>
  <c r="Q56" i="4" s="1"/>
  <c r="G76" i="4"/>
  <c r="Q76" i="4" s="1"/>
  <c r="G51" i="1"/>
  <c r="G43" i="4"/>
  <c r="Q43" i="4" s="1"/>
  <c r="G48" i="4"/>
  <c r="Q48" i="4" s="1"/>
  <c r="G33" i="1"/>
  <c r="G67" i="4"/>
  <c r="Q67" i="4" s="1"/>
  <c r="G29" i="4"/>
  <c r="Q29" i="4" s="1"/>
  <c r="G75" i="1"/>
  <c r="G44" i="4"/>
  <c r="Q44" i="4" s="1"/>
  <c r="G31" i="4"/>
  <c r="Q31" i="4" s="1"/>
  <c r="G29" i="1"/>
  <c r="G47" i="1"/>
  <c r="G58" i="4"/>
  <c r="Q58" i="4" s="1"/>
  <c r="G41" i="4"/>
  <c r="Q41" i="4" s="1"/>
  <c r="U33" i="6"/>
  <c r="G34" i="1" s="1"/>
  <c r="G68" i="1"/>
  <c r="G23" i="1"/>
  <c r="G17" i="1"/>
  <c r="G74" i="4"/>
  <c r="Q74" i="4" s="1"/>
  <c r="G35" i="4"/>
  <c r="Q35" i="4" s="1"/>
  <c r="G31" i="1"/>
  <c r="G57" i="4"/>
  <c r="Q57" i="4" s="1"/>
  <c r="G59" i="4"/>
  <c r="Q59" i="4" s="1"/>
  <c r="G64" i="4"/>
  <c r="Q64" i="4" s="1"/>
  <c r="G59" i="1"/>
  <c r="G70" i="4"/>
  <c r="Q70" i="4" s="1"/>
  <c r="G38" i="4"/>
  <c r="Q38" i="4" s="1"/>
  <c r="G62" i="1"/>
  <c r="G71" i="1"/>
  <c r="G80" i="4"/>
  <c r="Q80" i="4" s="1"/>
  <c r="G76" i="1"/>
  <c r="G32" i="4"/>
  <c r="Q32" i="4" s="1"/>
  <c r="AB41" i="3"/>
  <c r="AC41" i="3" s="1"/>
  <c r="AE41" i="3" s="1"/>
  <c r="W46" i="4" s="1"/>
  <c r="AB67" i="3"/>
  <c r="AC67" i="3" s="1"/>
  <c r="AE67" i="3" s="1"/>
  <c r="W72" i="4" s="1"/>
  <c r="AB68" i="3"/>
  <c r="AC68" i="3" s="1"/>
  <c r="AE68" i="3" s="1"/>
  <c r="W73" i="4" s="1"/>
  <c r="AB18" i="3"/>
  <c r="AC18" i="3" s="1"/>
  <c r="AE18" i="3" s="1"/>
  <c r="W23" i="4" s="1"/>
  <c r="AB53" i="3"/>
  <c r="AC53" i="3" s="1"/>
  <c r="AE53" i="3" s="1"/>
  <c r="W58" i="4" s="1"/>
  <c r="AB69" i="3"/>
  <c r="AC69" i="3" s="1"/>
  <c r="AE69" i="3" s="1"/>
  <c r="W74" i="4" s="1"/>
  <c r="AB32" i="3"/>
  <c r="AC32" i="3" s="1"/>
  <c r="AE32" i="3" s="1"/>
  <c r="W37" i="4" s="1"/>
  <c r="AB56" i="3"/>
  <c r="AC56" i="3" s="1"/>
  <c r="AE56" i="3" s="1"/>
  <c r="W61" i="4" s="1"/>
  <c r="AB51" i="3"/>
  <c r="AC51" i="3" s="1"/>
  <c r="AE51" i="3" s="1"/>
  <c r="W56" i="4" s="1"/>
  <c r="AB24" i="3"/>
  <c r="AC24" i="3" s="1"/>
  <c r="AE24" i="3" s="1"/>
  <c r="W29" i="4" s="1"/>
  <c r="AB21" i="3"/>
  <c r="AC21" i="3" s="1"/>
  <c r="AE21" i="3" s="1"/>
  <c r="W26" i="4" s="1"/>
  <c r="AB72" i="3"/>
  <c r="AC72" i="3" s="1"/>
  <c r="AE72" i="3" s="1"/>
  <c r="W77" i="4" s="1"/>
  <c r="AB22" i="3"/>
  <c r="AC22" i="3" s="1"/>
  <c r="AE22" i="3" s="1"/>
  <c r="W27" i="4" s="1"/>
  <c r="AB15" i="3"/>
  <c r="AC15" i="3" s="1"/>
  <c r="AE15" i="3" s="1"/>
  <c r="W20" i="4" s="1"/>
  <c r="AB40" i="3"/>
  <c r="AC40" i="3" s="1"/>
  <c r="AE40" i="3" s="1"/>
  <c r="W45" i="4" s="1"/>
  <c r="AB43" i="3"/>
  <c r="AC43" i="3" s="1"/>
  <c r="AE43" i="3" s="1"/>
  <c r="W48" i="4" s="1"/>
  <c r="AB37" i="3"/>
  <c r="AC37" i="3" s="1"/>
  <c r="AE37" i="3" s="1"/>
  <c r="W42" i="4" s="1"/>
  <c r="AB42" i="3"/>
  <c r="AC42" i="3" s="1"/>
  <c r="AE42" i="3" s="1"/>
  <c r="W47" i="4" s="1"/>
  <c r="AB76" i="3"/>
  <c r="AC76" i="3" s="1"/>
  <c r="AE76" i="3" s="1"/>
  <c r="W81" i="4" s="1"/>
  <c r="AB77" i="3"/>
  <c r="AC77" i="3" s="1"/>
  <c r="AE77" i="3" s="1"/>
  <c r="W82" i="4" s="1"/>
  <c r="AB60" i="3"/>
  <c r="AC60" i="3" s="1"/>
  <c r="AE60" i="3" s="1"/>
  <c r="W65" i="4" s="1"/>
  <c r="AB30" i="3"/>
  <c r="AC30" i="3" s="1"/>
  <c r="AE30" i="3" s="1"/>
  <c r="W35" i="4" s="1"/>
  <c r="AB65" i="3"/>
  <c r="AC65" i="3" s="1"/>
  <c r="AE65" i="3" s="1"/>
  <c r="W70" i="4" s="1"/>
  <c r="AB48" i="3"/>
  <c r="AC48" i="3" s="1"/>
  <c r="AE48" i="3" s="1"/>
  <c r="W53" i="4" s="1"/>
  <c r="AB20" i="3"/>
  <c r="AC20" i="3" s="1"/>
  <c r="AE20" i="3" s="1"/>
  <c r="W25" i="4" s="1"/>
  <c r="AB29" i="3"/>
  <c r="AC29" i="3" s="1"/>
  <c r="AE29" i="3" s="1"/>
  <c r="W34" i="4" s="1"/>
  <c r="AB55" i="3"/>
  <c r="AC55" i="3" s="1"/>
  <c r="AE55" i="3" s="1"/>
  <c r="W60" i="4" s="1"/>
  <c r="AB74" i="3"/>
  <c r="AC74" i="3" s="1"/>
  <c r="AE74" i="3" s="1"/>
  <c r="W79" i="4" s="1"/>
  <c r="AB73" i="3"/>
  <c r="AC73" i="3" s="1"/>
  <c r="AE73" i="3" s="1"/>
  <c r="W78" i="4" s="1"/>
  <c r="AB62" i="3"/>
  <c r="AC62" i="3" s="1"/>
  <c r="AE62" i="3" s="1"/>
  <c r="W67" i="4" s="1"/>
  <c r="AB63" i="3"/>
  <c r="AC63" i="3" s="1"/>
  <c r="AE63" i="3" s="1"/>
  <c r="W68" i="4" s="1"/>
  <c r="AB26" i="3"/>
  <c r="AC26" i="3" s="1"/>
  <c r="AE26" i="3" s="1"/>
  <c r="W31" i="4" s="1"/>
  <c r="AB19" i="3"/>
  <c r="AC19" i="3" s="1"/>
  <c r="AE19" i="3" s="1"/>
  <c r="W24" i="4" s="1"/>
  <c r="AB71" i="3"/>
  <c r="AC71" i="3" s="1"/>
  <c r="AE71" i="3" s="1"/>
  <c r="W76" i="4" s="1"/>
  <c r="AB45" i="3"/>
  <c r="AC45" i="3" s="1"/>
  <c r="AE45" i="3" s="1"/>
  <c r="W50" i="4" s="1"/>
  <c r="AB52" i="3"/>
  <c r="AC52" i="3" s="1"/>
  <c r="AE52" i="3" s="1"/>
  <c r="W57" i="4" s="1"/>
  <c r="AB58" i="3"/>
  <c r="AC58" i="3" s="1"/>
  <c r="AE58" i="3" s="1"/>
  <c r="W63" i="4" s="1"/>
  <c r="AB23" i="3"/>
  <c r="AC23" i="3" s="1"/>
  <c r="AE23" i="3" s="1"/>
  <c r="W28" i="4" s="1"/>
  <c r="AB47" i="3"/>
  <c r="AC47" i="3" s="1"/>
  <c r="AE47" i="3" s="1"/>
  <c r="W52" i="4" s="1"/>
  <c r="AB44" i="3"/>
  <c r="AC44" i="3" s="1"/>
  <c r="AE44" i="3" s="1"/>
  <c r="W49" i="4" s="1"/>
  <c r="AB75" i="3"/>
  <c r="AC75" i="3" s="1"/>
  <c r="AE75" i="3" s="1"/>
  <c r="W80" i="4" s="1"/>
  <c r="AB64" i="3"/>
  <c r="AC64" i="3" s="1"/>
  <c r="AE64" i="3" s="1"/>
  <c r="W69" i="4" s="1"/>
  <c r="AB12" i="3"/>
  <c r="AC12" i="3" s="1"/>
  <c r="AE12" i="3" s="1"/>
  <c r="W17" i="4" s="1"/>
  <c r="AB28" i="3"/>
  <c r="AC28" i="3" s="1"/>
  <c r="AE28" i="3" s="1"/>
  <c r="W33" i="4" s="1"/>
  <c r="AB54" i="3"/>
  <c r="AC54" i="3" s="1"/>
  <c r="AE54" i="3" s="1"/>
  <c r="W59" i="4" s="1"/>
  <c r="AB36" i="3"/>
  <c r="AC36" i="3" s="1"/>
  <c r="AE36" i="3" s="1"/>
  <c r="W41" i="4" s="1"/>
  <c r="AB49" i="3"/>
  <c r="AC49" i="3" s="1"/>
  <c r="AE49" i="3" s="1"/>
  <c r="W54" i="4" s="1"/>
  <c r="AB66" i="3"/>
  <c r="AC66" i="3" s="1"/>
  <c r="AE66" i="3" s="1"/>
  <c r="W71" i="4" s="1"/>
  <c r="AB31" i="3"/>
  <c r="AC31" i="3" s="1"/>
  <c r="AE31" i="3" s="1"/>
  <c r="W36" i="4" s="1"/>
  <c r="AB27" i="3"/>
  <c r="AC27" i="3" s="1"/>
  <c r="AE27" i="3" s="1"/>
  <c r="W32" i="4" s="1"/>
  <c r="AB33" i="3"/>
  <c r="AC33" i="3" s="1"/>
  <c r="AE33" i="3" s="1"/>
  <c r="W38" i="4" s="1"/>
  <c r="AB34" i="3"/>
  <c r="AC34" i="3" s="1"/>
  <c r="AE34" i="3" s="1"/>
  <c r="W39" i="4" s="1"/>
  <c r="AB70" i="3"/>
  <c r="AC70" i="3" s="1"/>
  <c r="AE70" i="3" s="1"/>
  <c r="W75" i="4" s="1"/>
  <c r="AB35" i="3"/>
  <c r="AC35" i="3" s="1"/>
  <c r="AE35" i="3" s="1"/>
  <c r="W40" i="4" s="1"/>
  <c r="AB39" i="3"/>
  <c r="AC39" i="3" s="1"/>
  <c r="AE39" i="3" s="1"/>
  <c r="W44" i="4" s="1"/>
  <c r="AB61" i="3"/>
  <c r="AC61" i="3" s="1"/>
  <c r="AE61" i="3" s="1"/>
  <c r="W66" i="4" s="1"/>
  <c r="AB50" i="3"/>
  <c r="AC50" i="3" s="1"/>
  <c r="AE50" i="3" s="1"/>
  <c r="W55" i="4" s="1"/>
  <c r="AB17" i="3"/>
  <c r="AC17" i="3" s="1"/>
  <c r="AE17" i="3" s="1"/>
  <c r="W22" i="4" s="1"/>
  <c r="AB16" i="3"/>
  <c r="AC16" i="3" s="1"/>
  <c r="AE16" i="3" s="1"/>
  <c r="W21" i="4" s="1"/>
  <c r="AB13" i="3"/>
  <c r="AC13" i="3" s="1"/>
  <c r="AE13" i="3" s="1"/>
  <c r="W18" i="4" s="1"/>
  <c r="AB46" i="3"/>
  <c r="AC46" i="3" s="1"/>
  <c r="AE46" i="3" s="1"/>
  <c r="W51" i="4" s="1"/>
  <c r="AB57" i="3"/>
  <c r="AC57" i="3" s="1"/>
  <c r="AE57" i="3" s="1"/>
  <c r="W62" i="4" s="1"/>
  <c r="AB38" i="3"/>
  <c r="AC38" i="3" s="1"/>
  <c r="AE38" i="3" s="1"/>
  <c r="W43" i="4" s="1"/>
  <c r="AB25" i="3"/>
  <c r="AC25" i="3" s="1"/>
  <c r="AE25" i="3" s="1"/>
  <c r="W30" i="4" s="1"/>
  <c r="AB59" i="3"/>
  <c r="AC59" i="3" s="1"/>
  <c r="AE59" i="3" s="1"/>
  <c r="W64" i="4" s="1"/>
  <c r="AB14" i="3"/>
  <c r="AC14" i="3" s="1"/>
  <c r="AE14" i="3" s="1"/>
  <c r="W19" i="4" s="1"/>
  <c r="G20" i="1"/>
  <c r="G24" i="4"/>
  <c r="G19" i="4"/>
  <c r="G15" i="1"/>
  <c r="G18" i="1"/>
  <c r="G22" i="4"/>
  <c r="G23" i="4"/>
  <c r="G19" i="1"/>
  <c r="Q23" i="4" l="1"/>
  <c r="Q19" i="4"/>
  <c r="Q22" i="4"/>
  <c r="Q24" i="4"/>
  <c r="Q84" i="4" l="1"/>
  <c r="O8" i="3" l="1"/>
  <c r="O12" i="3" l="1"/>
  <c r="O32" i="3"/>
  <c r="O58" i="3"/>
  <c r="O39" i="3"/>
  <c r="O47" i="3"/>
  <c r="O55" i="3"/>
  <c r="O76" i="3"/>
  <c r="O30" i="3"/>
  <c r="O68" i="3"/>
  <c r="O34" i="3"/>
  <c r="O37" i="3"/>
  <c r="O45" i="3"/>
  <c r="O53" i="3"/>
  <c r="O17" i="3"/>
  <c r="O72" i="3"/>
  <c r="O15" i="3"/>
  <c r="O67" i="3"/>
  <c r="O16" i="3"/>
  <c r="O42" i="3"/>
  <c r="O50" i="3"/>
  <c r="O21" i="3"/>
  <c r="O18" i="3"/>
  <c r="O69" i="3"/>
  <c r="O26" i="3"/>
  <c r="O59" i="3"/>
  <c r="O13" i="3"/>
  <c r="O71" i="3"/>
  <c r="O19" i="3"/>
  <c r="O40" i="3"/>
  <c r="O48" i="3"/>
  <c r="O56" i="3"/>
  <c r="O77" i="3"/>
  <c r="O25" i="3"/>
  <c r="O33" i="3"/>
  <c r="O23" i="3"/>
  <c r="O62" i="3"/>
  <c r="O44" i="3"/>
  <c r="O52" i="3"/>
  <c r="O22" i="3"/>
  <c r="O27" i="3"/>
  <c r="O65" i="3"/>
  <c r="O20" i="3"/>
  <c r="O43" i="3"/>
  <c r="O51" i="3"/>
  <c r="O70" i="3"/>
  <c r="O64" i="3"/>
  <c r="O24" i="3"/>
  <c r="O74" i="3"/>
  <c r="O63" i="3"/>
  <c r="O14" i="3"/>
  <c r="O41" i="3"/>
  <c r="O49" i="3"/>
  <c r="O57" i="3"/>
  <c r="O66" i="3"/>
  <c r="O35" i="3"/>
  <c r="O29" i="3"/>
  <c r="O73" i="3"/>
  <c r="O60" i="3"/>
  <c r="O38" i="3"/>
  <c r="O46" i="3"/>
  <c r="O54" i="3"/>
  <c r="O61" i="3"/>
  <c r="O36" i="3"/>
  <c r="O31" i="3"/>
  <c r="O75" i="3"/>
  <c r="O28" i="3"/>
  <c r="T31" i="3" l="1"/>
  <c r="U31" i="3" s="1"/>
  <c r="P31" i="3"/>
  <c r="T29" i="3"/>
  <c r="U29" i="3" s="1"/>
  <c r="P29" i="3"/>
  <c r="T51" i="3"/>
  <c r="U51" i="3" s="1"/>
  <c r="P51" i="3"/>
  <c r="T77" i="3"/>
  <c r="U77" i="3" s="1"/>
  <c r="P77" i="3"/>
  <c r="T19" i="3"/>
  <c r="U19" i="3" s="1"/>
  <c r="P19" i="3"/>
  <c r="T26" i="3"/>
  <c r="U26" i="3" s="1"/>
  <c r="P26" i="3"/>
  <c r="T50" i="3"/>
  <c r="U50" i="3" s="1"/>
  <c r="P50" i="3"/>
  <c r="T15" i="3"/>
  <c r="U15" i="3" s="1"/>
  <c r="P15" i="3"/>
  <c r="T45" i="3"/>
  <c r="U45" i="3" s="1"/>
  <c r="P45" i="3"/>
  <c r="T30" i="3"/>
  <c r="U30" i="3" s="1"/>
  <c r="P30" i="3"/>
  <c r="T39" i="3"/>
  <c r="U39" i="3" s="1"/>
  <c r="P39" i="3"/>
  <c r="T36" i="3"/>
  <c r="U36" i="3" s="1"/>
  <c r="P36" i="3"/>
  <c r="T38" i="3"/>
  <c r="U38" i="3" s="1"/>
  <c r="P38" i="3"/>
  <c r="T35" i="3"/>
  <c r="U35" i="3" s="1"/>
  <c r="P35" i="3"/>
  <c r="T41" i="3"/>
  <c r="U41" i="3" s="1"/>
  <c r="P41" i="3"/>
  <c r="T24" i="3"/>
  <c r="U24" i="3" s="1"/>
  <c r="P24" i="3"/>
  <c r="T43" i="3"/>
  <c r="U43" i="3" s="1"/>
  <c r="P43" i="3"/>
  <c r="T22" i="3"/>
  <c r="U22" i="3" s="1"/>
  <c r="P22" i="3"/>
  <c r="T23" i="3"/>
  <c r="U23" i="3" s="1"/>
  <c r="P23" i="3"/>
  <c r="T56" i="3"/>
  <c r="U56" i="3" s="1"/>
  <c r="P56" i="3"/>
  <c r="T71" i="3"/>
  <c r="U71" i="3" s="1"/>
  <c r="P71" i="3"/>
  <c r="T69" i="3"/>
  <c r="U69" i="3" s="1"/>
  <c r="P69" i="3"/>
  <c r="T42" i="3"/>
  <c r="U42" i="3" s="1"/>
  <c r="P42" i="3"/>
  <c r="T72" i="3"/>
  <c r="U72" i="3" s="1"/>
  <c r="P72" i="3"/>
  <c r="T37" i="3"/>
  <c r="U37" i="3" s="1"/>
  <c r="P37" i="3"/>
  <c r="T76" i="3"/>
  <c r="U76" i="3" s="1"/>
  <c r="P76" i="3"/>
  <c r="T58" i="3"/>
  <c r="U58" i="3" s="1"/>
  <c r="P58" i="3"/>
  <c r="T46" i="3"/>
  <c r="U46" i="3" s="1"/>
  <c r="P46" i="3"/>
  <c r="T74" i="3"/>
  <c r="U74" i="3" s="1"/>
  <c r="P74" i="3"/>
  <c r="T62" i="3"/>
  <c r="U62" i="3" s="1"/>
  <c r="P62" i="3"/>
  <c r="T61" i="3"/>
  <c r="U61" i="3" s="1"/>
  <c r="P61" i="3"/>
  <c r="T66" i="3"/>
  <c r="U66" i="3" s="1"/>
  <c r="P66" i="3"/>
  <c r="T14" i="3"/>
  <c r="U14" i="3" s="1"/>
  <c r="P14" i="3"/>
  <c r="T20" i="3"/>
  <c r="U20" i="3" s="1"/>
  <c r="P20" i="3"/>
  <c r="T33" i="3"/>
  <c r="U33" i="3" s="1"/>
  <c r="P33" i="3"/>
  <c r="T13" i="3"/>
  <c r="U13" i="3" s="1"/>
  <c r="P13" i="3"/>
  <c r="P16" i="3"/>
  <c r="T16" i="3"/>
  <c r="U16" i="3" s="1"/>
  <c r="T17" i="3"/>
  <c r="U17" i="3" s="1"/>
  <c r="P17" i="3"/>
  <c r="T34" i="3"/>
  <c r="U34" i="3" s="1"/>
  <c r="P34" i="3"/>
  <c r="T55" i="3"/>
  <c r="U55" i="3" s="1"/>
  <c r="P55" i="3"/>
  <c r="T32" i="3"/>
  <c r="U32" i="3" s="1"/>
  <c r="P32" i="3"/>
  <c r="T49" i="3"/>
  <c r="U49" i="3" s="1"/>
  <c r="P49" i="3"/>
  <c r="T27" i="3"/>
  <c r="U27" i="3" s="1"/>
  <c r="P27" i="3"/>
  <c r="T28" i="3"/>
  <c r="U28" i="3" s="1"/>
  <c r="P28" i="3"/>
  <c r="T60" i="3"/>
  <c r="U60" i="3" s="1"/>
  <c r="P60" i="3"/>
  <c r="T64" i="3"/>
  <c r="U64" i="3" s="1"/>
  <c r="P64" i="3"/>
  <c r="T52" i="3"/>
  <c r="U52" i="3" s="1"/>
  <c r="P52" i="3"/>
  <c r="T48" i="3"/>
  <c r="U48" i="3" s="1"/>
  <c r="P48" i="3"/>
  <c r="T18" i="3"/>
  <c r="U18" i="3" s="1"/>
  <c r="P18" i="3"/>
  <c r="T75" i="3"/>
  <c r="U75" i="3" s="1"/>
  <c r="P75" i="3"/>
  <c r="T54" i="3"/>
  <c r="U54" i="3" s="1"/>
  <c r="P54" i="3"/>
  <c r="T73" i="3"/>
  <c r="U73" i="3" s="1"/>
  <c r="P73" i="3"/>
  <c r="T57" i="3"/>
  <c r="U57" i="3" s="1"/>
  <c r="P57" i="3"/>
  <c r="T63" i="3"/>
  <c r="U63" i="3" s="1"/>
  <c r="P63" i="3"/>
  <c r="T70" i="3"/>
  <c r="U70" i="3" s="1"/>
  <c r="P70" i="3"/>
  <c r="T65" i="3"/>
  <c r="U65" i="3" s="1"/>
  <c r="P65" i="3"/>
  <c r="T44" i="3"/>
  <c r="U44" i="3" s="1"/>
  <c r="P44" i="3"/>
  <c r="T25" i="3"/>
  <c r="U25" i="3" s="1"/>
  <c r="P25" i="3"/>
  <c r="T40" i="3"/>
  <c r="U40" i="3" s="1"/>
  <c r="P40" i="3"/>
  <c r="P59" i="3"/>
  <c r="T59" i="3"/>
  <c r="U59" i="3" s="1"/>
  <c r="T21" i="3"/>
  <c r="U21" i="3" s="1"/>
  <c r="P21" i="3"/>
  <c r="T67" i="3"/>
  <c r="U67" i="3" s="1"/>
  <c r="P67" i="3"/>
  <c r="T53" i="3"/>
  <c r="U53" i="3" s="1"/>
  <c r="P53" i="3"/>
  <c r="T68" i="3"/>
  <c r="U68" i="3" s="1"/>
  <c r="P68" i="3"/>
  <c r="T47" i="3"/>
  <c r="U47" i="3" s="1"/>
  <c r="P47" i="3"/>
  <c r="P12" i="3"/>
  <c r="T12" i="3"/>
  <c r="U12" i="3" s="1"/>
  <c r="E45" i="4" l="1"/>
  <c r="E41" i="1"/>
  <c r="I41" i="1" s="1"/>
  <c r="J41" i="1" s="1"/>
  <c r="E22" i="1"/>
  <c r="I22" i="1" s="1"/>
  <c r="J22" i="1" s="1"/>
  <c r="E26" i="4"/>
  <c r="E62" i="4"/>
  <c r="E58" i="1"/>
  <c r="I58" i="1" s="1"/>
  <c r="J58" i="1" s="1"/>
  <c r="E57" i="4"/>
  <c r="E53" i="1"/>
  <c r="I53" i="1" s="1"/>
  <c r="J53" i="1" s="1"/>
  <c r="E37" i="4"/>
  <c r="E33" i="1"/>
  <c r="I33" i="1" s="1"/>
  <c r="J33" i="1" s="1"/>
  <c r="E19" i="4"/>
  <c r="E15" i="1"/>
  <c r="I15" i="1" s="1"/>
  <c r="J15" i="1" s="1"/>
  <c r="E79" i="4"/>
  <c r="E75" i="1"/>
  <c r="I75" i="1" s="1"/>
  <c r="J75" i="1" s="1"/>
  <c r="E47" i="4"/>
  <c r="E43" i="1"/>
  <c r="I43" i="1" s="1"/>
  <c r="J43" i="1" s="1"/>
  <c r="E46" i="1"/>
  <c r="I46" i="1" s="1"/>
  <c r="J46" i="1" s="1"/>
  <c r="E50" i="4"/>
  <c r="E13" i="1"/>
  <c r="I13" i="1" s="1"/>
  <c r="J13" i="1" s="1"/>
  <c r="E17" i="4"/>
  <c r="E66" i="1"/>
  <c r="I66" i="1" s="1"/>
  <c r="J66" i="1" s="1"/>
  <c r="E70" i="4"/>
  <c r="E65" i="1"/>
  <c r="I65" i="1" s="1"/>
  <c r="J65" i="1" s="1"/>
  <c r="E69" i="4"/>
  <c r="E21" i="1"/>
  <c r="I21" i="1" s="1"/>
  <c r="J21" i="1" s="1"/>
  <c r="E25" i="4"/>
  <c r="E74" i="4"/>
  <c r="E70" i="1"/>
  <c r="I70" i="1" s="1"/>
  <c r="J70" i="1" s="1"/>
  <c r="E41" i="4"/>
  <c r="E37" i="1"/>
  <c r="I37" i="1" s="1"/>
  <c r="J37" i="1" s="1"/>
  <c r="E82" i="4"/>
  <c r="E78" i="1"/>
  <c r="I78" i="1" s="1"/>
  <c r="J78" i="1" s="1"/>
  <c r="E34" i="4"/>
  <c r="E30" i="1"/>
  <c r="I30" i="1" s="1"/>
  <c r="J30" i="1" s="1"/>
  <c r="E48" i="1"/>
  <c r="I48" i="1" s="1"/>
  <c r="J48" i="1" s="1"/>
  <c r="E52" i="4"/>
  <c r="E54" i="1"/>
  <c r="I54" i="1" s="1"/>
  <c r="J54" i="1" s="1"/>
  <c r="E58" i="4"/>
  <c r="E49" i="4"/>
  <c r="E45" i="1"/>
  <c r="I45" i="1" s="1"/>
  <c r="J45" i="1" s="1"/>
  <c r="E75" i="4"/>
  <c r="E71" i="1"/>
  <c r="I71" i="1" s="1"/>
  <c r="J71" i="1" s="1"/>
  <c r="E55" i="1"/>
  <c r="I55" i="1" s="1"/>
  <c r="J55" i="1" s="1"/>
  <c r="E59" i="4"/>
  <c r="E19" i="1"/>
  <c r="I19" i="1" s="1"/>
  <c r="J19" i="1" s="1"/>
  <c r="E23" i="4"/>
  <c r="E61" i="1"/>
  <c r="I61" i="1" s="1"/>
  <c r="J61" i="1" s="1"/>
  <c r="E65" i="4"/>
  <c r="E28" i="1"/>
  <c r="I28" i="1" s="1"/>
  <c r="J28" i="1" s="1"/>
  <c r="E32" i="4"/>
  <c r="E35" i="1"/>
  <c r="I35" i="1" s="1"/>
  <c r="J35" i="1" s="1"/>
  <c r="E39" i="4"/>
  <c r="E38" i="4"/>
  <c r="E34" i="1"/>
  <c r="I34" i="1" s="1"/>
  <c r="J34" i="1" s="1"/>
  <c r="E62" i="1"/>
  <c r="I62" i="1" s="1"/>
  <c r="J62" i="1" s="1"/>
  <c r="E66" i="4"/>
  <c r="E59" i="1"/>
  <c r="I59" i="1" s="1"/>
  <c r="J59" i="1" s="1"/>
  <c r="E63" i="4"/>
  <c r="E38" i="1"/>
  <c r="I38" i="1" s="1"/>
  <c r="J38" i="1" s="1"/>
  <c r="E42" i="4"/>
  <c r="E72" i="1"/>
  <c r="I72" i="1" s="1"/>
  <c r="J72" i="1" s="1"/>
  <c r="E76" i="4"/>
  <c r="E28" i="4"/>
  <c r="E24" i="1"/>
  <c r="I24" i="1" s="1"/>
  <c r="J24" i="1" s="1"/>
  <c r="E48" i="4"/>
  <c r="E44" i="1"/>
  <c r="I44" i="1" s="1"/>
  <c r="J44" i="1" s="1"/>
  <c r="E46" i="4"/>
  <c r="E42" i="1"/>
  <c r="I42" i="1" s="1"/>
  <c r="J42" i="1" s="1"/>
  <c r="E43" i="4"/>
  <c r="E39" i="1"/>
  <c r="I39" i="1" s="1"/>
  <c r="J39" i="1" s="1"/>
  <c r="E40" i="1"/>
  <c r="I40" i="1" s="1"/>
  <c r="J40" i="1" s="1"/>
  <c r="E44" i="4"/>
  <c r="E51" i="1"/>
  <c r="I51" i="1" s="1"/>
  <c r="J51" i="1" s="1"/>
  <c r="E55" i="4"/>
  <c r="E20" i="1"/>
  <c r="I20" i="1" s="1"/>
  <c r="J20" i="1" s="1"/>
  <c r="E24" i="4"/>
  <c r="E56" i="4"/>
  <c r="E52" i="1"/>
  <c r="I52" i="1" s="1"/>
  <c r="J52" i="1" s="1"/>
  <c r="E36" i="4"/>
  <c r="E32" i="1"/>
  <c r="I32" i="1" s="1"/>
  <c r="J32" i="1" s="1"/>
  <c r="E60" i="1"/>
  <c r="I60" i="1" s="1"/>
  <c r="J60" i="1" s="1"/>
  <c r="E64" i="4"/>
  <c r="E69" i="1"/>
  <c r="I69" i="1" s="1"/>
  <c r="J69" i="1" s="1"/>
  <c r="E73" i="4"/>
  <c r="E72" i="4"/>
  <c r="E68" i="1"/>
  <c r="I68" i="1" s="1"/>
  <c r="J68" i="1" s="1"/>
  <c r="E30" i="4"/>
  <c r="E26" i="1"/>
  <c r="I26" i="1" s="1"/>
  <c r="J26" i="1" s="1"/>
  <c r="E64" i="1"/>
  <c r="I64" i="1" s="1"/>
  <c r="J64" i="1" s="1"/>
  <c r="E68" i="4"/>
  <c r="E74" i="1"/>
  <c r="I74" i="1" s="1"/>
  <c r="J74" i="1" s="1"/>
  <c r="E78" i="4"/>
  <c r="E80" i="4"/>
  <c r="E76" i="1"/>
  <c r="I76" i="1" s="1"/>
  <c r="J76" i="1" s="1"/>
  <c r="E49" i="1"/>
  <c r="I49" i="1" s="1"/>
  <c r="J49" i="1" s="1"/>
  <c r="E53" i="4"/>
  <c r="E33" i="4"/>
  <c r="E29" i="1"/>
  <c r="I29" i="1" s="1"/>
  <c r="J29" i="1" s="1"/>
  <c r="E50" i="1"/>
  <c r="I50" i="1" s="1"/>
  <c r="J50" i="1" s="1"/>
  <c r="E54" i="4"/>
  <c r="E56" i="1"/>
  <c r="I56" i="1" s="1"/>
  <c r="J56" i="1" s="1"/>
  <c r="E60" i="4"/>
  <c r="E18" i="1"/>
  <c r="I18" i="1" s="1"/>
  <c r="J18" i="1" s="1"/>
  <c r="E22" i="4"/>
  <c r="E14" i="1"/>
  <c r="I14" i="1" s="1"/>
  <c r="J14" i="1" s="1"/>
  <c r="E18" i="4"/>
  <c r="E67" i="1"/>
  <c r="I67" i="1" s="1"/>
  <c r="J67" i="1" s="1"/>
  <c r="E71" i="4"/>
  <c r="E63" i="1"/>
  <c r="I63" i="1" s="1"/>
  <c r="J63" i="1" s="1"/>
  <c r="E67" i="4"/>
  <c r="E51" i="4"/>
  <c r="E47" i="1"/>
  <c r="I47" i="1" s="1"/>
  <c r="J47" i="1" s="1"/>
  <c r="E77" i="1"/>
  <c r="I77" i="1" s="1"/>
  <c r="J77" i="1" s="1"/>
  <c r="E81" i="4"/>
  <c r="E77" i="4"/>
  <c r="E73" i="1"/>
  <c r="I73" i="1" s="1"/>
  <c r="J73" i="1" s="1"/>
  <c r="E61" i="4"/>
  <c r="E57" i="1"/>
  <c r="I57" i="1" s="1"/>
  <c r="J57" i="1" s="1"/>
  <c r="E23" i="1"/>
  <c r="I23" i="1" s="1"/>
  <c r="J23" i="1" s="1"/>
  <c r="E27" i="4"/>
  <c r="E25" i="1"/>
  <c r="I25" i="1" s="1"/>
  <c r="J25" i="1" s="1"/>
  <c r="E29" i="4"/>
  <c r="E40" i="4"/>
  <c r="E36" i="1"/>
  <c r="I36" i="1" s="1"/>
  <c r="J36" i="1" s="1"/>
  <c r="E35" i="4"/>
  <c r="E31" i="1"/>
  <c r="I31" i="1" s="1"/>
  <c r="J31" i="1" s="1"/>
  <c r="E20" i="4"/>
  <c r="E16" i="1"/>
  <c r="I16" i="1" s="1"/>
  <c r="J16" i="1" s="1"/>
  <c r="E27" i="1"/>
  <c r="I27" i="1" s="1"/>
  <c r="J27" i="1" s="1"/>
  <c r="E31" i="4"/>
  <c r="E17" i="1"/>
  <c r="I17" i="1" s="1"/>
  <c r="J17" i="1" s="1"/>
  <c r="E21" i="4"/>
  <c r="U61" i="4" l="1"/>
  <c r="P61" i="4"/>
  <c r="R61" i="4" s="1"/>
  <c r="S61" i="4" s="1"/>
  <c r="I61" i="4"/>
  <c r="J61" i="4" s="1"/>
  <c r="I33" i="4"/>
  <c r="J33" i="4" s="1"/>
  <c r="U33" i="4"/>
  <c r="P33" i="4"/>
  <c r="R33" i="4" s="1"/>
  <c r="S33" i="4" s="1"/>
  <c r="P72" i="4"/>
  <c r="R72" i="4" s="1"/>
  <c r="S72" i="4" s="1"/>
  <c r="I72" i="4"/>
  <c r="J72" i="4" s="1"/>
  <c r="U72" i="4"/>
  <c r="U56" i="4"/>
  <c r="I56" i="4"/>
  <c r="J56" i="4" s="1"/>
  <c r="P56" i="4"/>
  <c r="R56" i="4" s="1"/>
  <c r="S56" i="4" s="1"/>
  <c r="I48" i="4"/>
  <c r="J48" i="4" s="1"/>
  <c r="P48" i="4"/>
  <c r="R48" i="4" s="1"/>
  <c r="S48" i="4" s="1"/>
  <c r="U48" i="4"/>
  <c r="I34" i="4"/>
  <c r="J34" i="4" s="1"/>
  <c r="U34" i="4"/>
  <c r="P34" i="4"/>
  <c r="R34" i="4" s="1"/>
  <c r="S34" i="4" s="1"/>
  <c r="I37" i="4"/>
  <c r="J37" i="4" s="1"/>
  <c r="U37" i="4"/>
  <c r="P37" i="4"/>
  <c r="R37" i="4" s="1"/>
  <c r="S37" i="4" s="1"/>
  <c r="P27" i="4"/>
  <c r="R27" i="4" s="1"/>
  <c r="S27" i="4" s="1"/>
  <c r="U27" i="4"/>
  <c r="I27" i="4"/>
  <c r="J27" i="4" s="1"/>
  <c r="U24" i="4"/>
  <c r="P24" i="4"/>
  <c r="R24" i="4" s="1"/>
  <c r="S24" i="4" s="1"/>
  <c r="I24" i="4"/>
  <c r="J24" i="4" s="1"/>
  <c r="P44" i="4"/>
  <c r="R44" i="4" s="1"/>
  <c r="S44" i="4" s="1"/>
  <c r="I44" i="4"/>
  <c r="J44" i="4" s="1"/>
  <c r="U44" i="4"/>
  <c r="P42" i="4"/>
  <c r="R42" i="4" s="1"/>
  <c r="S42" i="4" s="1"/>
  <c r="U42" i="4"/>
  <c r="I42" i="4"/>
  <c r="J42" i="4" s="1"/>
  <c r="P66" i="4"/>
  <c r="R66" i="4" s="1"/>
  <c r="S66" i="4" s="1"/>
  <c r="U66" i="4"/>
  <c r="I66" i="4"/>
  <c r="J66" i="4" s="1"/>
  <c r="U39" i="4"/>
  <c r="I39" i="4"/>
  <c r="J39" i="4" s="1"/>
  <c r="P39" i="4"/>
  <c r="R39" i="4" s="1"/>
  <c r="S39" i="4" s="1"/>
  <c r="U65" i="4"/>
  <c r="P65" i="4"/>
  <c r="R65" i="4" s="1"/>
  <c r="S65" i="4" s="1"/>
  <c r="I65" i="4"/>
  <c r="J65" i="4" s="1"/>
  <c r="P59" i="4"/>
  <c r="R59" i="4" s="1"/>
  <c r="S59" i="4" s="1"/>
  <c r="I59" i="4"/>
  <c r="J59" i="4" s="1"/>
  <c r="U59" i="4"/>
  <c r="U52" i="4"/>
  <c r="P52" i="4"/>
  <c r="R52" i="4" s="1"/>
  <c r="S52" i="4" s="1"/>
  <c r="I52" i="4"/>
  <c r="J52" i="4" s="1"/>
  <c r="U69" i="4"/>
  <c r="P69" i="4"/>
  <c r="R69" i="4" s="1"/>
  <c r="S69" i="4" s="1"/>
  <c r="I69" i="4"/>
  <c r="J69" i="4" s="1"/>
  <c r="P17" i="4"/>
  <c r="U17" i="4"/>
  <c r="I17" i="4"/>
  <c r="J17" i="4" s="1"/>
  <c r="P26" i="4"/>
  <c r="R26" i="4" s="1"/>
  <c r="S26" i="4" s="1"/>
  <c r="U26" i="4"/>
  <c r="I26" i="4"/>
  <c r="J26" i="4" s="1"/>
  <c r="P35" i="4"/>
  <c r="R35" i="4" s="1"/>
  <c r="S35" i="4" s="1"/>
  <c r="I35" i="4"/>
  <c r="J35" i="4" s="1"/>
  <c r="U35" i="4"/>
  <c r="P80" i="4"/>
  <c r="R80" i="4" s="1"/>
  <c r="S80" i="4" s="1"/>
  <c r="U80" i="4"/>
  <c r="I80" i="4"/>
  <c r="J80" i="4" s="1"/>
  <c r="P43" i="4"/>
  <c r="R43" i="4" s="1"/>
  <c r="S43" i="4" s="1"/>
  <c r="U43" i="4"/>
  <c r="I43" i="4"/>
  <c r="J43" i="4" s="1"/>
  <c r="I75" i="4"/>
  <c r="J75" i="4" s="1"/>
  <c r="P75" i="4"/>
  <c r="R75" i="4" s="1"/>
  <c r="S75" i="4" s="1"/>
  <c r="U75" i="4"/>
  <c r="P62" i="4"/>
  <c r="R62" i="4" s="1"/>
  <c r="S62" i="4" s="1"/>
  <c r="I62" i="4"/>
  <c r="J62" i="4" s="1"/>
  <c r="U62" i="4"/>
  <c r="I71" i="4"/>
  <c r="J71" i="4" s="1"/>
  <c r="P71" i="4"/>
  <c r="R71" i="4" s="1"/>
  <c r="S71" i="4" s="1"/>
  <c r="U71" i="4"/>
  <c r="U53" i="4"/>
  <c r="I53" i="4"/>
  <c r="J53" i="4" s="1"/>
  <c r="P53" i="4"/>
  <c r="R53" i="4" s="1"/>
  <c r="S53" i="4" s="1"/>
  <c r="I73" i="4"/>
  <c r="J73" i="4" s="1"/>
  <c r="U73" i="4"/>
  <c r="P73" i="4"/>
  <c r="R73" i="4" s="1"/>
  <c r="S73" i="4" s="1"/>
  <c r="U40" i="4"/>
  <c r="P40" i="4"/>
  <c r="R40" i="4" s="1"/>
  <c r="S40" i="4" s="1"/>
  <c r="I40" i="4"/>
  <c r="J40" i="4" s="1"/>
  <c r="P30" i="4"/>
  <c r="R30" i="4" s="1"/>
  <c r="S30" i="4" s="1"/>
  <c r="U30" i="4"/>
  <c r="I30" i="4"/>
  <c r="J30" i="4" s="1"/>
  <c r="U36" i="4"/>
  <c r="P36" i="4"/>
  <c r="R36" i="4" s="1"/>
  <c r="S36" i="4" s="1"/>
  <c r="I36" i="4"/>
  <c r="J36" i="4" s="1"/>
  <c r="I46" i="4"/>
  <c r="J46" i="4" s="1"/>
  <c r="P46" i="4"/>
  <c r="R46" i="4" s="1"/>
  <c r="S46" i="4" s="1"/>
  <c r="U46" i="4"/>
  <c r="P28" i="4"/>
  <c r="R28" i="4" s="1"/>
  <c r="S28" i="4" s="1"/>
  <c r="U28" i="4"/>
  <c r="I28" i="4"/>
  <c r="J28" i="4" s="1"/>
  <c r="I49" i="4"/>
  <c r="J49" i="4" s="1"/>
  <c r="U49" i="4"/>
  <c r="P49" i="4"/>
  <c r="R49" i="4" s="1"/>
  <c r="S49" i="4" s="1"/>
  <c r="I82" i="4"/>
  <c r="J82" i="4" s="1"/>
  <c r="U82" i="4"/>
  <c r="P82" i="4"/>
  <c r="R82" i="4" s="1"/>
  <c r="S82" i="4" s="1"/>
  <c r="I74" i="4"/>
  <c r="J74" i="4" s="1"/>
  <c r="U74" i="4"/>
  <c r="P74" i="4"/>
  <c r="R74" i="4" s="1"/>
  <c r="S74" i="4" s="1"/>
  <c r="P47" i="4"/>
  <c r="R47" i="4" s="1"/>
  <c r="S47" i="4" s="1"/>
  <c r="I47" i="4"/>
  <c r="J47" i="4" s="1"/>
  <c r="U47" i="4"/>
  <c r="I19" i="4"/>
  <c r="J19" i="4" s="1"/>
  <c r="U19" i="4"/>
  <c r="P19" i="4"/>
  <c r="R19" i="4" s="1"/>
  <c r="S19" i="4" s="1"/>
  <c r="P57" i="4"/>
  <c r="R57" i="4" s="1"/>
  <c r="S57" i="4" s="1"/>
  <c r="I57" i="4"/>
  <c r="J57" i="4" s="1"/>
  <c r="U57" i="4"/>
  <c r="P38" i="4"/>
  <c r="R38" i="4" s="1"/>
  <c r="S38" i="4" s="1"/>
  <c r="I38" i="4"/>
  <c r="J38" i="4" s="1"/>
  <c r="U38" i="4"/>
  <c r="U41" i="4"/>
  <c r="I41" i="4"/>
  <c r="J41" i="4" s="1"/>
  <c r="P41" i="4"/>
  <c r="R41" i="4" s="1"/>
  <c r="S41" i="4" s="1"/>
  <c r="I79" i="4"/>
  <c r="J79" i="4" s="1"/>
  <c r="U79" i="4"/>
  <c r="P79" i="4"/>
  <c r="R79" i="4" s="1"/>
  <c r="S79" i="4" s="1"/>
  <c r="U45" i="4"/>
  <c r="P45" i="4"/>
  <c r="R45" i="4" s="1"/>
  <c r="S45" i="4" s="1"/>
  <c r="I45" i="4"/>
  <c r="J45" i="4" s="1"/>
  <c r="P21" i="4"/>
  <c r="R21" i="4" s="1"/>
  <c r="S21" i="4" s="1"/>
  <c r="I21" i="4"/>
  <c r="J21" i="4" s="1"/>
  <c r="U21" i="4"/>
  <c r="U22" i="4"/>
  <c r="I22" i="4"/>
  <c r="J22" i="4" s="1"/>
  <c r="P22" i="4"/>
  <c r="R22" i="4" s="1"/>
  <c r="S22" i="4" s="1"/>
  <c r="I54" i="4"/>
  <c r="J54" i="4" s="1"/>
  <c r="P54" i="4"/>
  <c r="R54" i="4" s="1"/>
  <c r="S54" i="4" s="1"/>
  <c r="U54" i="4"/>
  <c r="U78" i="4"/>
  <c r="P78" i="4"/>
  <c r="R78" i="4" s="1"/>
  <c r="S78" i="4" s="1"/>
  <c r="I78" i="4"/>
  <c r="J78" i="4" s="1"/>
  <c r="P20" i="4"/>
  <c r="R20" i="4" s="1"/>
  <c r="S20" i="4" s="1"/>
  <c r="U20" i="4"/>
  <c r="I20" i="4"/>
  <c r="J20" i="4" s="1"/>
  <c r="U77" i="4"/>
  <c r="P77" i="4"/>
  <c r="R77" i="4" s="1"/>
  <c r="S77" i="4" s="1"/>
  <c r="I77" i="4"/>
  <c r="J77" i="4" s="1"/>
  <c r="U51" i="4"/>
  <c r="I51" i="4"/>
  <c r="J51" i="4" s="1"/>
  <c r="P51" i="4"/>
  <c r="R51" i="4" s="1"/>
  <c r="S51" i="4" s="1"/>
  <c r="U31" i="4"/>
  <c r="P31" i="4"/>
  <c r="R31" i="4" s="1"/>
  <c r="S31" i="4" s="1"/>
  <c r="I31" i="4"/>
  <c r="J31" i="4" s="1"/>
  <c r="P29" i="4"/>
  <c r="R29" i="4" s="1"/>
  <c r="S29" i="4" s="1"/>
  <c r="U29" i="4"/>
  <c r="I29" i="4"/>
  <c r="J29" i="4" s="1"/>
  <c r="P81" i="4"/>
  <c r="R81" i="4" s="1"/>
  <c r="S81" i="4" s="1"/>
  <c r="I81" i="4"/>
  <c r="J81" i="4" s="1"/>
  <c r="U81" i="4"/>
  <c r="U67" i="4"/>
  <c r="P67" i="4"/>
  <c r="R67" i="4" s="1"/>
  <c r="S67" i="4" s="1"/>
  <c r="I67" i="4"/>
  <c r="J67" i="4" s="1"/>
  <c r="P18" i="4"/>
  <c r="R18" i="4" s="1"/>
  <c r="S18" i="4" s="1"/>
  <c r="U18" i="4"/>
  <c r="I18" i="4"/>
  <c r="J18" i="4" s="1"/>
  <c r="P60" i="4"/>
  <c r="R60" i="4" s="1"/>
  <c r="S60" i="4" s="1"/>
  <c r="U60" i="4"/>
  <c r="I60" i="4"/>
  <c r="J60" i="4" s="1"/>
  <c r="I68" i="4"/>
  <c r="J68" i="4" s="1"/>
  <c r="P68" i="4"/>
  <c r="R68" i="4" s="1"/>
  <c r="S68" i="4" s="1"/>
  <c r="U68" i="4"/>
  <c r="I64" i="4"/>
  <c r="J64" i="4" s="1"/>
  <c r="U64" i="4"/>
  <c r="P64" i="4"/>
  <c r="R64" i="4" s="1"/>
  <c r="S64" i="4" s="1"/>
  <c r="I55" i="4"/>
  <c r="J55" i="4" s="1"/>
  <c r="U55" i="4"/>
  <c r="P55" i="4"/>
  <c r="R55" i="4" s="1"/>
  <c r="S55" i="4" s="1"/>
  <c r="P76" i="4"/>
  <c r="R76" i="4" s="1"/>
  <c r="S76" i="4" s="1"/>
  <c r="U76" i="4"/>
  <c r="I76" i="4"/>
  <c r="J76" i="4" s="1"/>
  <c r="P63" i="4"/>
  <c r="R63" i="4" s="1"/>
  <c r="S63" i="4" s="1"/>
  <c r="U63" i="4"/>
  <c r="I63" i="4"/>
  <c r="J63" i="4" s="1"/>
  <c r="U32" i="4"/>
  <c r="I32" i="4"/>
  <c r="J32" i="4" s="1"/>
  <c r="P32" i="4"/>
  <c r="R32" i="4" s="1"/>
  <c r="S32" i="4" s="1"/>
  <c r="P23" i="4"/>
  <c r="R23" i="4" s="1"/>
  <c r="S23" i="4" s="1"/>
  <c r="U23" i="4"/>
  <c r="I23" i="4"/>
  <c r="J23" i="4" s="1"/>
  <c r="P58" i="4"/>
  <c r="R58" i="4" s="1"/>
  <c r="S58" i="4" s="1"/>
  <c r="I58" i="4"/>
  <c r="J58" i="4" s="1"/>
  <c r="U58" i="4"/>
  <c r="P25" i="4"/>
  <c r="R25" i="4" s="1"/>
  <c r="S25" i="4" s="1"/>
  <c r="I25" i="4"/>
  <c r="J25" i="4" s="1"/>
  <c r="U25" i="4"/>
  <c r="I70" i="4"/>
  <c r="J70" i="4" s="1"/>
  <c r="P70" i="4"/>
  <c r="R70" i="4" s="1"/>
  <c r="S70" i="4" s="1"/>
  <c r="U70" i="4"/>
  <c r="P50" i="4"/>
  <c r="R50" i="4" s="1"/>
  <c r="S50" i="4" s="1"/>
  <c r="I50" i="4"/>
  <c r="J50" i="4" s="1"/>
  <c r="U50" i="4"/>
  <c r="R17" i="4" l="1"/>
  <c r="P84" i="4"/>
  <c r="S17" i="4" l="1"/>
  <c r="R84" i="4"/>
  <c r="S84" i="4" s="1"/>
</calcChain>
</file>

<file path=xl/sharedStrings.xml><?xml version="1.0" encoding="utf-8"?>
<sst xmlns="http://schemas.openxmlformats.org/spreadsheetml/2006/main" count="841" uniqueCount="228">
  <si>
    <t>County</t>
  </si>
  <si>
    <t>RUX</t>
  </si>
  <si>
    <t>RUL</t>
  </si>
  <si>
    <t>RVX</t>
  </si>
  <si>
    <t>RVL</t>
  </si>
  <si>
    <t>RHX</t>
  </si>
  <si>
    <t>RHL</t>
  </si>
  <si>
    <t>RMX</t>
  </si>
  <si>
    <t>RML</t>
  </si>
  <si>
    <t>RLX</t>
  </si>
  <si>
    <t>RUC</t>
  </si>
  <si>
    <t>RUB</t>
  </si>
  <si>
    <t>RUA</t>
  </si>
  <si>
    <t>RVC</t>
  </si>
  <si>
    <t>RVB</t>
  </si>
  <si>
    <t>RVA</t>
  </si>
  <si>
    <t>RHC</t>
  </si>
  <si>
    <t>RHB</t>
  </si>
  <si>
    <t>RHA</t>
  </si>
  <si>
    <t>RMC</t>
  </si>
  <si>
    <t>RMB</t>
  </si>
  <si>
    <t>RMA</t>
  </si>
  <si>
    <t>RLB</t>
  </si>
  <si>
    <t>RLA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</si>
  <si>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</si>
  <si>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</si>
  <si>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</si>
  <si>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</si>
  <si>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</si>
  <si>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</si>
  <si>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</si>
  <si>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</si>
  <si>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</si>
  <si>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</si>
  <si>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</si>
  <si>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</si>
  <si>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</si>
  <si>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</si>
  <si>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</si>
  <si>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</si>
  <si>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</si>
  <si>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</si>
  <si>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</si>
  <si>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</si>
  <si>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UNADJUSTED FEDERAL RATE</t>
  </si>
  <si>
    <t>FEDERAL UNADJUSTED RATES</t>
  </si>
  <si>
    <t>LABOR ADJUSTED RATES</t>
  </si>
  <si>
    <t>Nursing Index</t>
  </si>
  <si>
    <t>Therapy Index</t>
  </si>
  <si>
    <t>Nursing Component</t>
  </si>
  <si>
    <t>Therapy Component</t>
  </si>
  <si>
    <t>Therapy Non-Case Mix Component</t>
  </si>
  <si>
    <t>Non-Case Mix Component</t>
  </si>
  <si>
    <t>Total Rate</t>
  </si>
  <si>
    <t>Nursing Component as a % of total</t>
  </si>
  <si>
    <t>Total Federal Rate</t>
  </si>
  <si>
    <t>Labor Related</t>
  </si>
  <si>
    <t>WAGE Index</t>
  </si>
  <si>
    <t>Adjusted Labor Component</t>
  </si>
  <si>
    <t>Non-Labor Related</t>
  </si>
  <si>
    <t>Total Adjusted Rate</t>
  </si>
  <si>
    <t>Wage Index</t>
  </si>
  <si>
    <t>Facility Name</t>
  </si>
  <si>
    <t>Provider #</t>
  </si>
  <si>
    <t xml:space="preserve">CBSA # </t>
  </si>
  <si>
    <t>99-9999</t>
  </si>
  <si>
    <t>Labor &amp; Non-Labor Components</t>
  </si>
  <si>
    <t>CURRENT YEAR URBAN</t>
  </si>
  <si>
    <t>Chg in WI</t>
  </si>
  <si>
    <t>% Chg in WI</t>
  </si>
  <si>
    <t>Chg In Nat'l Avg</t>
  </si>
  <si>
    <t>These need to change</t>
  </si>
  <si>
    <t>ES3</t>
  </si>
  <si>
    <t>ES2</t>
  </si>
  <si>
    <t>ES1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</si>
  <si>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</si>
  <si>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</si>
  <si>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</si>
  <si>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</si>
  <si>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</si>
  <si>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</si>
  <si>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</si>
  <si>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</si>
  <si>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</si>
  <si>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</si>
  <si>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</si>
  <si>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</si>
  <si>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LC1</t>
  </si>
  <si>
    <t>LC2</t>
  </si>
  <si>
    <t>LB2</t>
  </si>
  <si>
    <t>LB1</t>
  </si>
  <si>
    <t>CE2</t>
  </si>
  <si>
    <t>CE1</t>
  </si>
  <si>
    <t>CD2</t>
  </si>
  <si>
    <t>CD1</t>
  </si>
  <si>
    <t>Special</t>
  </si>
  <si>
    <t>High</t>
  </si>
  <si>
    <t>Low</t>
  </si>
  <si>
    <t>Clinically</t>
  </si>
  <si>
    <t>Complex</t>
  </si>
  <si>
    <t>Impaired</t>
  </si>
  <si>
    <t>Behavioral</t>
  </si>
  <si>
    <t>Reduced</t>
  </si>
  <si>
    <t>Function</t>
  </si>
  <si>
    <t>Rehab</t>
  </si>
  <si>
    <t>&amp;</t>
  </si>
  <si>
    <t>Extensive</t>
  </si>
  <si>
    <t>Only</t>
  </si>
  <si>
    <t>Physical</t>
  </si>
  <si>
    <t>RUG-IV</t>
  </si>
  <si>
    <t>IMPACT ANALYSIS</t>
  </si>
  <si>
    <t>Difference</t>
  </si>
  <si>
    <t>% Difference</t>
  </si>
  <si>
    <t>TOTALS</t>
  </si>
  <si>
    <t>RUG-IV - RURAL</t>
  </si>
  <si>
    <t>AXIOM HEALTHCARE GROUP</t>
  </si>
  <si>
    <t>RURAL FACILITY</t>
  </si>
  <si>
    <t>County Name</t>
  </si>
  <si>
    <t>CBSA #</t>
  </si>
  <si>
    <t>Wage Index CY</t>
  </si>
  <si>
    <t>Wage Index PY</t>
  </si>
  <si>
    <t>Medicare Part-A Days by RUG IV Category</t>
  </si>
  <si>
    <t>Questions Call 714-594-5720 Or 714-323-5968 Or Email MikeL@AXIOMHC.COM</t>
  </si>
  <si>
    <t xml:space="preserve">THERAPY </t>
  </si>
  <si>
    <t>FY 14 
RUG-IV Category</t>
  </si>
  <si>
    <t>HIV %</t>
  </si>
  <si>
    <t>FY 16
RUG-IV Category</t>
  </si>
  <si>
    <t>CURRENT FY 16 Rates Effective      10-1-15 Through    09-30-16</t>
  </si>
  <si>
    <t>FY 16
 RUG-IV 
Category</t>
  </si>
  <si>
    <t>Test Facility</t>
  </si>
  <si>
    <t>Total Therapy Component</t>
  </si>
  <si>
    <t>FY 2018 RUG IV RURAL PPS RATES</t>
  </si>
  <si>
    <t xml:space="preserve">Washington </t>
  </si>
  <si>
    <t>FY 17
 RUG-IV 
Category</t>
  </si>
  <si>
    <r>
      <t xml:space="preserve">Labor Related </t>
    </r>
    <r>
      <rPr>
        <b/>
        <sz val="11"/>
        <color rgb="FFFF0000"/>
        <rFont val="Arial"/>
        <family val="2"/>
      </rPr>
      <t>(.70800)</t>
    </r>
  </si>
  <si>
    <r>
      <t xml:space="preserve">Non-Labor Related </t>
    </r>
    <r>
      <rPr>
        <b/>
        <sz val="11"/>
        <color rgb="FFFF0000"/>
        <rFont val="Arial"/>
        <family val="2"/>
      </rPr>
      <t>(.29200)</t>
    </r>
  </si>
  <si>
    <t>FEDERAL RATES EFFECTIVE 10/1/17 THROUGH 9/30/18</t>
  </si>
  <si>
    <t>THERAPY Labor Related (.70800)</t>
  </si>
  <si>
    <t>THERAPY Non-Labor Related (.29200)</t>
  </si>
  <si>
    <t>Effective 10-1-17 -  9-30-18 (Fed Reg CN 10-04-17 TABLE 5)</t>
  </si>
  <si>
    <t>Prior - FY 18</t>
  </si>
  <si>
    <r>
      <t xml:space="preserve">Effective 10-1-18 -  9-30-19 </t>
    </r>
    <r>
      <rPr>
        <b/>
        <sz val="11"/>
        <color indexed="10"/>
        <rFont val="Arial"/>
        <family val="2"/>
      </rPr>
      <t>(Fed Reg 8-08-18 TABLE 5)</t>
    </r>
  </si>
  <si>
    <t>Current - FY 19</t>
  </si>
  <si>
    <t>FEDERAL RATES EFFECTIVE 10/1/18 THROUGH 9/30/19</t>
  </si>
  <si>
    <r>
      <t xml:space="preserve">Labor Related </t>
    </r>
    <r>
      <rPr>
        <b/>
        <sz val="11"/>
        <color rgb="FFFF0000"/>
        <rFont val="Arial"/>
        <family val="2"/>
      </rPr>
      <t>(.70500)</t>
    </r>
  </si>
  <si>
    <r>
      <t xml:space="preserve">Non-Labor Related </t>
    </r>
    <r>
      <rPr>
        <b/>
        <sz val="11"/>
        <color rgb="FFFF0000"/>
        <rFont val="Arial"/>
        <family val="2"/>
      </rPr>
      <t>(.29500)</t>
    </r>
  </si>
  <si>
    <t>THERAPY Labor Related (.70500)</t>
  </si>
  <si>
    <t>THERAPY Non-Labor Related (.29500)</t>
  </si>
  <si>
    <t>Alpine County, CA</t>
  </si>
  <si>
    <t>Amador County, CA</t>
  </si>
  <si>
    <t>Calaveras County, CA</t>
  </si>
  <si>
    <t>Colusa County, CA</t>
  </si>
  <si>
    <t>Del Norte County, CA</t>
  </si>
  <si>
    <t>Glenn County, CA</t>
  </si>
  <si>
    <t>Humboldt County, CA</t>
  </si>
  <si>
    <t>Inyo County, CA</t>
  </si>
  <si>
    <t>Lake County, CA</t>
  </si>
  <si>
    <t>Lassen County, CA</t>
  </si>
  <si>
    <t>Mariposa County, CA</t>
  </si>
  <si>
    <t>Mendocino County, CA</t>
  </si>
  <si>
    <t>Modoc County, CA</t>
  </si>
  <si>
    <t>Mono County, CA</t>
  </si>
  <si>
    <t>Nevada County, CA</t>
  </si>
  <si>
    <t>Plumas County, CA</t>
  </si>
  <si>
    <t>Sierra County, CA</t>
  </si>
  <si>
    <t>Siskiyou County, CA</t>
  </si>
  <si>
    <t>Tehama County, CA</t>
  </si>
  <si>
    <t>Trinity County, CA</t>
  </si>
  <si>
    <t>Tuolumne County, CA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</si>
  <si>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</si>
  <si>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</si>
  <si>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</si>
  <si>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</si>
  <si>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</si>
  <si>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</si>
  <si>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</si>
  <si>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</si>
  <si>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</si>
  <si>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</si>
  <si>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</si>
  <si>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</si>
  <si>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</si>
  <si>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</si>
  <si>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</si>
  <si>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</si>
  <si>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</si>
  <si>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</si>
  <si>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</si>
  <si>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>Massachusetts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</si>
  <si>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</si>
  <si>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</si>
  <si>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</si>
  <si>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</si>
  <si>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</si>
  <si>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</si>
  <si>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</si>
  <si>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</si>
  <si>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</si>
  <si>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</si>
  <si>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</si>
  <si>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</si>
  <si>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</si>
  <si>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</si>
  <si>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</si>
  <si>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</si>
  <si>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</si>
  <si>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</si>
  <si>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</si>
  <si>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</si>
  <si>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</si>
  <si>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</si>
  <si>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 Islands </t>
  </si>
  <si>
    <t xml:space="preserve">Virginia </t>
  </si>
  <si>
    <t xml:space="preserve">West Virginia </t>
  </si>
  <si>
    <t xml:space="preserve">Wisconsin </t>
  </si>
  <si>
    <t xml:space="preserve">Wyoming </t>
  </si>
  <si>
    <t xml:space="preserve">Guam </t>
  </si>
  <si>
    <t>Puerto Rico</t>
  </si>
  <si>
    <t>Prior Year - FY 18</t>
  </si>
  <si>
    <t>FY 19
RUG-IV Category</t>
  </si>
  <si>
    <t>CURRENT FY 19 Rates Effective      10-1-18 Through    09-30-19</t>
  </si>
  <si>
    <t>Prior Year  /  
FY 18 Rates</t>
  </si>
  <si>
    <t>Difference between FY 18 &amp;
 FY 19 Rates</t>
  </si>
  <si>
    <t>CURRENT FY 19  Total FY 19 Reimbursement</t>
  </si>
  <si>
    <t>Prior FY 18 Total FY 18 Reimbursement</t>
  </si>
  <si>
    <t>Original Final Rule</t>
  </si>
  <si>
    <t>Correction Notice</t>
  </si>
  <si>
    <t>FY19 VBP Incentive Payment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</si>
</sst>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"/>
    <numFmt numFmtId="166" formatCode="0.00000"/>
    <numFmt numFmtId="167" formatCode="&quot;$&quot;#,##0.00"/>
    <numFmt numFmtId="168" formatCode="#,##0.0000"/>
    <numFmt numFmtId="169" formatCode="_(* #,##0.0000_);_(* \(#,##0.0000\);_(* &quot;-&quot;??_);_(@_)"/>
    <numFmt numFmtId="170" formatCode="0.0000000000"/>
  </numFmts>
  <fonts count="3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2" fontId="2" fillId="0" borderId="0" xfId="0" applyNumberFormat="1" applyFont="1" applyFill="1"/>
    <xf numFmtId="0" fontId="0" fillId="0" borderId="0" xfId="0" applyFill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Continuous"/>
    </xf>
    <xf numFmtId="0" fontId="7" fillId="0" borderId="0" xfId="0" applyFont="1" applyAlignment="1">
      <alignment horizontal="left"/>
    </xf>
    <xf numFmtId="2" fontId="7" fillId="0" borderId="1" xfId="0" applyNumberFormat="1" applyFont="1" applyBorder="1" applyAlignment="1"/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0" fontId="0" fillId="0" borderId="0" xfId="0" applyBorder="1"/>
    <xf numFmtId="165" fontId="0" fillId="0" borderId="0" xfId="0" applyNumberFormat="1" applyBorder="1"/>
    <xf numFmtId="4" fontId="9" fillId="0" borderId="1" xfId="0" applyNumberFormat="1" applyFont="1" applyBorder="1" applyAlignment="1">
      <alignment horizontal="centerContinuous"/>
    </xf>
    <xf numFmtId="4" fontId="10" fillId="0" borderId="2" xfId="0" applyNumberFormat="1" applyFont="1" applyBorder="1" applyAlignment="1">
      <alignment horizontal="centerContinuous"/>
    </xf>
    <xf numFmtId="4" fontId="10" fillId="0" borderId="3" xfId="0" applyNumberFormat="1" applyFont="1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2" fontId="3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vertical="center"/>
    </xf>
    <xf numFmtId="2" fontId="12" fillId="0" borderId="0" xfId="0" applyNumberFormat="1" applyFont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0" borderId="9" xfId="0" applyFont="1" applyFill="1" applyBorder="1" applyAlignment="1">
      <alignment horizontal="center"/>
    </xf>
    <xf numFmtId="2" fontId="5" fillId="0" borderId="0" xfId="0" applyNumberFormat="1" applyFont="1"/>
    <xf numFmtId="2" fontId="3" fillId="0" borderId="7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0" fillId="0" borderId="10" xfId="0" quotePrefix="1" applyNumberFormat="1" applyBorder="1" applyAlignment="1">
      <alignment horizontal="centerContinuous"/>
    </xf>
    <xf numFmtId="2" fontId="0" fillId="0" borderId="11" xfId="0" quotePrefix="1" applyNumberFormat="1" applyBorder="1" applyAlignment="1">
      <alignment horizontal="centerContinuous"/>
    </xf>
    <xf numFmtId="2" fontId="0" fillId="0" borderId="12" xfId="0" applyNumberFormat="1" applyBorder="1" applyAlignment="1">
      <alignment horizontal="center" wrapText="1"/>
    </xf>
    <xf numFmtId="2" fontId="0" fillId="0" borderId="13" xfId="0" applyNumberForma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2" fontId="3" fillId="0" borderId="16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2" xfId="0" quotePrefix="1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67" fontId="3" fillId="0" borderId="15" xfId="0" applyNumberFormat="1" applyFont="1" applyBorder="1" applyAlignment="1">
      <alignment vertical="center" wrapText="1"/>
    </xf>
    <xf numFmtId="2" fontId="11" fillId="0" borderId="8" xfId="0" applyNumberFormat="1" applyFont="1" applyBorder="1" applyAlignment="1">
      <alignment vertical="center" wrapText="1"/>
    </xf>
    <xf numFmtId="164" fontId="15" fillId="0" borderId="0" xfId="0" applyNumberFormat="1" applyFont="1" applyBorder="1" applyAlignment="1">
      <alignment horizontal="centerContinuous"/>
    </xf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 wrapText="1"/>
    </xf>
    <xf numFmtId="164" fontId="16" fillId="0" borderId="0" xfId="0" applyNumberFormat="1" applyFont="1" applyBorder="1" applyAlignment="1">
      <alignment wrapText="1"/>
    </xf>
    <xf numFmtId="164" fontId="15" fillId="0" borderId="0" xfId="0" applyNumberFormat="1" applyFont="1"/>
    <xf numFmtId="0" fontId="15" fillId="0" borderId="0" xfId="0" applyFont="1"/>
    <xf numFmtId="10" fontId="16" fillId="0" borderId="7" xfId="64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wrapText="1"/>
    </xf>
    <xf numFmtId="167" fontId="3" fillId="0" borderId="16" xfId="0" applyNumberFormat="1" applyFont="1" applyBorder="1" applyAlignment="1">
      <alignment vertical="center" wrapText="1"/>
    </xf>
    <xf numFmtId="2" fontId="14" fillId="0" borderId="12" xfId="0" applyNumberFormat="1" applyFont="1" applyBorder="1" applyAlignment="1">
      <alignment horizontal="center" wrapText="1"/>
    </xf>
    <xf numFmtId="2" fontId="11" fillId="0" borderId="7" xfId="0" applyNumberFormat="1" applyFont="1" applyFill="1" applyBorder="1" applyAlignment="1">
      <alignment vertical="center" wrapText="1"/>
    </xf>
    <xf numFmtId="2" fontId="11" fillId="0" borderId="8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44" fontId="4" fillId="0" borderId="0" xfId="1" applyFont="1" applyFill="1"/>
    <xf numFmtId="0" fontId="13" fillId="0" borderId="9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44" fontId="7" fillId="0" borderId="0" xfId="1" applyFont="1" applyFill="1" applyAlignment="1">
      <alignment horizontal="center"/>
    </xf>
    <xf numFmtId="44" fontId="7" fillId="0" borderId="0" xfId="1" applyFont="1" applyFill="1"/>
    <xf numFmtId="0" fontId="4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3" xfId="0" applyFont="1" applyBorder="1"/>
    <xf numFmtId="0" fontId="13" fillId="0" borderId="20" xfId="0" applyFont="1" applyFill="1" applyBorder="1" applyAlignment="1">
      <alignment horizontal="center"/>
    </xf>
    <xf numFmtId="0" fontId="3" fillId="3" borderId="2" xfId="0" applyFont="1" applyFill="1" applyBorder="1"/>
    <xf numFmtId="0" fontId="2" fillId="3" borderId="3" xfId="0" applyFont="1" applyFill="1" applyBorder="1"/>
    <xf numFmtId="0" fontId="4" fillId="0" borderId="9" xfId="0" applyFont="1" applyBorder="1"/>
    <xf numFmtId="1" fontId="2" fillId="3" borderId="9" xfId="0" applyNumberFormat="1" applyFont="1" applyFill="1" applyBorder="1" applyAlignment="1">
      <alignment horizontal="left"/>
    </xf>
    <xf numFmtId="0" fontId="18" fillId="0" borderId="9" xfId="0" applyFont="1" applyBorder="1"/>
    <xf numFmtId="1" fontId="2" fillId="3" borderId="1" xfId="0" applyNumberFormat="1" applyFont="1" applyFill="1" applyBorder="1" applyAlignment="1">
      <alignment horizontal="left"/>
    </xf>
    <xf numFmtId="0" fontId="3" fillId="3" borderId="3" xfId="0" applyFont="1" applyFill="1" applyBorder="1"/>
    <xf numFmtId="0" fontId="13" fillId="0" borderId="9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left"/>
    </xf>
    <xf numFmtId="165" fontId="2" fillId="3" borderId="9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2" fillId="3" borderId="9" xfId="0" applyFont="1" applyFill="1" applyBorder="1"/>
    <xf numFmtId="0" fontId="4" fillId="3" borderId="9" xfId="0" applyFont="1" applyFill="1" applyBorder="1"/>
    <xf numFmtId="165" fontId="7" fillId="0" borderId="21" xfId="0" quotePrefix="1" applyNumberFormat="1" applyFont="1" applyBorder="1" applyAlignment="1">
      <alignment horizontal="center" wrapText="1"/>
    </xf>
    <xf numFmtId="165" fontId="7" fillId="0" borderId="7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0" xfId="0" applyNumberFormat="1" applyFont="1"/>
    <xf numFmtId="166" fontId="0" fillId="0" borderId="0" xfId="0" applyNumberFormat="1"/>
    <xf numFmtId="2" fontId="18" fillId="0" borderId="0" xfId="0" applyNumberFormat="1" applyFont="1" applyBorder="1" applyAlignment="1">
      <alignment horizontal="left"/>
    </xf>
    <xf numFmtId="0" fontId="19" fillId="0" borderId="9" xfId="0" applyFont="1" applyBorder="1"/>
    <xf numFmtId="2" fontId="8" fillId="4" borderId="9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166" fontId="0" fillId="4" borderId="9" xfId="0" applyNumberFormat="1" applyFill="1" applyBorder="1" applyAlignment="1">
      <alignment horizontal="left"/>
    </xf>
    <xf numFmtId="0" fontId="3" fillId="0" borderId="12" xfId="0" applyFont="1" applyFill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2" fontId="5" fillId="0" borderId="7" xfId="0" applyNumberFormat="1" applyFont="1" applyFill="1" applyBorder="1" applyAlignment="1">
      <alignment wrapText="1"/>
    </xf>
    <xf numFmtId="2" fontId="3" fillId="0" borderId="7" xfId="0" applyNumberFormat="1" applyFont="1" applyFill="1" applyBorder="1" applyAlignment="1">
      <alignment vertical="center"/>
    </xf>
    <xf numFmtId="0" fontId="0" fillId="0" borderId="7" xfId="0" applyBorder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vertical="center" wrapText="1"/>
    </xf>
    <xf numFmtId="2" fontId="3" fillId="0" borderId="25" xfId="0" applyNumberFormat="1" applyFont="1" applyBorder="1" applyAlignment="1">
      <alignment vertical="center" wrapText="1"/>
    </xf>
    <xf numFmtId="2" fontId="3" fillId="2" borderId="25" xfId="0" applyNumberFormat="1" applyFont="1" applyFill="1" applyBorder="1" applyAlignment="1">
      <alignment vertical="center"/>
    </xf>
    <xf numFmtId="2" fontId="3" fillId="0" borderId="26" xfId="0" applyNumberFormat="1" applyFont="1" applyBorder="1" applyAlignment="1">
      <alignment vertical="center" wrapText="1"/>
    </xf>
    <xf numFmtId="10" fontId="16" fillId="0" borderId="25" xfId="64" applyNumberFormat="1" applyFont="1" applyBorder="1" applyAlignment="1">
      <alignment horizontal="center" vertical="center" wrapText="1"/>
    </xf>
    <xf numFmtId="2" fontId="11" fillId="0" borderId="25" xfId="0" applyNumberFormat="1" applyFont="1" applyBorder="1" applyAlignment="1">
      <alignment vertical="center" wrapText="1"/>
    </xf>
    <xf numFmtId="2" fontId="11" fillId="0" borderId="25" xfId="0" applyNumberFormat="1" applyFont="1" applyFill="1" applyBorder="1" applyAlignment="1">
      <alignment vertical="center" wrapText="1"/>
    </xf>
    <xf numFmtId="2" fontId="3" fillId="0" borderId="25" xfId="0" applyNumberFormat="1" applyFont="1" applyBorder="1" applyAlignment="1">
      <alignment vertical="center"/>
    </xf>
    <xf numFmtId="165" fontId="7" fillId="0" borderId="25" xfId="0" applyNumberFormat="1" applyFont="1" applyBorder="1" applyAlignment="1">
      <alignment vertical="center"/>
    </xf>
    <xf numFmtId="167" fontId="3" fillId="0" borderId="26" xfId="0" applyNumberFormat="1" applyFont="1" applyBorder="1" applyAlignment="1">
      <alignment vertical="center" wrapText="1"/>
    </xf>
    <xf numFmtId="2" fontId="4" fillId="0" borderId="23" xfId="0" applyNumberFormat="1" applyFont="1" applyBorder="1" applyAlignment="1">
      <alignment horizontal="center" wrapText="1"/>
    </xf>
    <xf numFmtId="2" fontId="5" fillId="0" borderId="8" xfId="0" applyNumberFormat="1" applyFont="1" applyFill="1" applyBorder="1" applyAlignment="1">
      <alignment wrapText="1"/>
    </xf>
    <xf numFmtId="0" fontId="0" fillId="0" borderId="5" xfId="0" applyBorder="1"/>
    <xf numFmtId="10" fontId="16" fillId="0" borderId="8" xfId="64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Fill="1" applyBorder="1" applyAlignment="1">
      <alignment vertical="center"/>
    </xf>
    <xf numFmtId="2" fontId="3" fillId="0" borderId="8" xfId="0" applyNumberFormat="1" applyFont="1" applyFill="1" applyBorder="1" applyAlignment="1">
      <alignment vertical="center"/>
    </xf>
    <xf numFmtId="0" fontId="0" fillId="0" borderId="25" xfId="0" applyBorder="1"/>
    <xf numFmtId="0" fontId="0" fillId="0" borderId="8" xfId="0" applyBorder="1"/>
    <xf numFmtId="2" fontId="4" fillId="0" borderId="27" xfId="0" applyNumberFormat="1" applyFont="1" applyBorder="1" applyAlignment="1">
      <alignment horizontal="center" wrapText="1"/>
    </xf>
    <xf numFmtId="2" fontId="27" fillId="0" borderId="24" xfId="0" applyNumberFormat="1" applyFont="1" applyBorder="1" applyAlignment="1">
      <alignment horizontal="center" vertical="center"/>
    </xf>
    <xf numFmtId="2" fontId="27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4" fontId="4" fillId="0" borderId="5" xfId="1" applyFont="1" applyFill="1" applyBorder="1"/>
    <xf numFmtId="0" fontId="0" fillId="0" borderId="5" xfId="0" applyFill="1" applyBorder="1"/>
    <xf numFmtId="44" fontId="7" fillId="0" borderId="5" xfId="1" applyFont="1" applyFill="1" applyBorder="1"/>
    <xf numFmtId="0" fontId="5" fillId="0" borderId="5" xfId="0" applyFont="1" applyFill="1" applyBorder="1"/>
    <xf numFmtId="165" fontId="7" fillId="0" borderId="25" xfId="0" applyNumberFormat="1" applyFont="1" applyFill="1" applyBorder="1" applyAlignment="1">
      <alignment vertical="center"/>
    </xf>
    <xf numFmtId="167" fontId="3" fillId="0" borderId="26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/>
    </xf>
    <xf numFmtId="167" fontId="3" fillId="0" borderId="15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center"/>
    </xf>
    <xf numFmtId="167" fontId="3" fillId="0" borderId="16" xfId="0" applyNumberFormat="1" applyFont="1" applyFill="1" applyBorder="1" applyAlignment="1">
      <alignment vertical="center" wrapText="1"/>
    </xf>
    <xf numFmtId="2" fontId="3" fillId="0" borderId="26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 wrapText="1"/>
    </xf>
    <xf numFmtId="2" fontId="3" fillId="0" borderId="15" xfId="0" applyNumberFormat="1" applyFont="1" applyFill="1" applyBorder="1" applyAlignment="1">
      <alignment vertical="center" wrapText="1"/>
    </xf>
    <xf numFmtId="2" fontId="3" fillId="0" borderId="8" xfId="0" applyNumberFormat="1" applyFont="1" applyFill="1" applyBorder="1" applyAlignment="1">
      <alignment vertical="center" wrapText="1"/>
    </xf>
    <xf numFmtId="2" fontId="3" fillId="0" borderId="16" xfId="0" applyNumberFormat="1" applyFont="1" applyFill="1" applyBorder="1" applyAlignment="1">
      <alignment vertical="center" wrapText="1"/>
    </xf>
    <xf numFmtId="10" fontId="0" fillId="0" borderId="0" xfId="0" applyNumberFormat="1" applyFill="1"/>
    <xf numFmtId="0" fontId="4" fillId="0" borderId="1" xfId="0" applyFont="1" applyFill="1" applyBorder="1"/>
    <xf numFmtId="0" fontId="3" fillId="0" borderId="2" xfId="0" applyFont="1" applyFill="1" applyBorder="1"/>
    <xf numFmtId="49" fontId="2" fillId="0" borderId="9" xfId="0" applyNumberFormat="1" applyFont="1" applyFill="1" applyBorder="1" applyAlignment="1">
      <alignment horizontal="center"/>
    </xf>
    <xf numFmtId="0" fontId="0" fillId="0" borderId="3" xfId="0" applyFill="1" applyBorder="1"/>
    <xf numFmtId="0" fontId="4" fillId="0" borderId="9" xfId="0" applyFont="1" applyFill="1" applyBorder="1"/>
    <xf numFmtId="0" fontId="4" fillId="0" borderId="0" xfId="0" applyFont="1" applyFill="1"/>
    <xf numFmtId="10" fontId="0" fillId="0" borderId="0" xfId="0" applyNumberFormat="1" applyFill="1" applyAlignment="1">
      <alignment horizontal="center" wrapText="1"/>
    </xf>
    <xf numFmtId="2" fontId="4" fillId="0" borderId="9" xfId="0" applyNumberFormat="1" applyFont="1" applyFill="1" applyBorder="1" applyAlignment="1">
      <alignment horizontal="center" wrapText="1"/>
    </xf>
    <xf numFmtId="10" fontId="4" fillId="0" borderId="9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2" fontId="4" fillId="0" borderId="7" xfId="0" applyNumberFormat="1" applyFont="1" applyFill="1" applyBorder="1" applyAlignment="1">
      <alignment horizontal="center" wrapText="1"/>
    </xf>
    <xf numFmtId="44" fontId="0" fillId="0" borderId="0" xfId="0" applyNumberFormat="1" applyFill="1"/>
    <xf numFmtId="10" fontId="1" fillId="0" borderId="0" xfId="64" applyNumberFormat="1" applyFill="1"/>
    <xf numFmtId="0" fontId="0" fillId="0" borderId="5" xfId="0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wrapText="1"/>
    </xf>
    <xf numFmtId="44" fontId="0" fillId="0" borderId="5" xfId="0" applyNumberFormat="1" applyFill="1" applyBorder="1"/>
    <xf numFmtId="10" fontId="1" fillId="0" borderId="5" xfId="64" applyNumberFormat="1" applyFill="1" applyBorder="1"/>
    <xf numFmtId="10" fontId="0" fillId="0" borderId="5" xfId="0" applyNumberFormat="1" applyFill="1" applyBorder="1"/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10" fontId="5" fillId="0" borderId="5" xfId="0" applyNumberFormat="1" applyFont="1" applyFill="1" applyBorder="1"/>
    <xf numFmtId="2" fontId="4" fillId="0" borderId="25" xfId="0" applyNumberFormat="1" applyFont="1" applyFill="1" applyBorder="1" applyAlignment="1">
      <alignment horizontal="center" vertical="center"/>
    </xf>
    <xf numFmtId="2" fontId="5" fillId="0" borderId="25" xfId="0" applyNumberFormat="1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vertical="center"/>
    </xf>
    <xf numFmtId="2" fontId="5" fillId="0" borderId="8" xfId="0" applyNumberFormat="1" applyFont="1" applyFill="1" applyBorder="1" applyAlignment="1">
      <alignment vertical="center"/>
    </xf>
    <xf numFmtId="2" fontId="5" fillId="0" borderId="25" xfId="0" applyNumberFormat="1" applyFont="1" applyFill="1" applyBorder="1" applyAlignment="1">
      <alignment vertical="center"/>
    </xf>
    <xf numFmtId="2" fontId="5" fillId="0" borderId="25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2" fontId="4" fillId="0" borderId="10" xfId="0" quotePrefix="1" applyNumberFormat="1" applyFont="1" applyBorder="1" applyAlignment="1">
      <alignment horizontal="centerContinuous"/>
    </xf>
    <xf numFmtId="44" fontId="7" fillId="0" borderId="0" xfId="1" applyFont="1" applyFill="1" applyBorder="1"/>
    <xf numFmtId="0" fontId="27" fillId="0" borderId="0" xfId="0" applyFont="1" applyFill="1"/>
    <xf numFmtId="10" fontId="0" fillId="0" borderId="0" xfId="0" applyNumberFormat="1"/>
    <xf numFmtId="37" fontId="0" fillId="0" borderId="0" xfId="0" applyNumberFormat="1" applyFill="1"/>
    <xf numFmtId="3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10" fontId="0" fillId="0" borderId="0" xfId="0" applyNumberFormat="1" applyAlignment="1">
      <alignment horizontal="center" wrapText="1"/>
    </xf>
    <xf numFmtId="37" fontId="21" fillId="0" borderId="0" xfId="0" applyNumberFormat="1" applyFont="1" applyFill="1" applyAlignment="1">
      <alignment horizontal="left"/>
    </xf>
    <xf numFmtId="2" fontId="4" fillId="0" borderId="9" xfId="0" applyNumberFormat="1" applyFont="1" applyBorder="1" applyAlignment="1">
      <alignment horizontal="center" wrapText="1"/>
    </xf>
    <xf numFmtId="10" fontId="4" fillId="0" borderId="9" xfId="0" applyNumberFormat="1" applyFont="1" applyBorder="1" applyAlignment="1">
      <alignment horizontal="center" wrapText="1"/>
    </xf>
    <xf numFmtId="37" fontId="4" fillId="5" borderId="9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2" fillId="0" borderId="0" xfId="0" applyNumberFormat="1" applyFont="1" applyBorder="1" applyAlignment="1">
      <alignment horizontal="center" wrapText="1"/>
    </xf>
    <xf numFmtId="44" fontId="7" fillId="0" borderId="0" xfId="2" applyFont="1" applyFill="1" applyAlignment="1">
      <alignment horizontal="center"/>
    </xf>
    <xf numFmtId="2" fontId="4" fillId="0" borderId="7" xfId="0" applyNumberFormat="1" applyFont="1" applyBorder="1" applyAlignment="1">
      <alignment horizontal="center" wrapText="1"/>
    </xf>
    <xf numFmtId="44" fontId="4" fillId="0" borderId="0" xfId="2" applyFont="1" applyFill="1"/>
    <xf numFmtId="44" fontId="7" fillId="0" borderId="0" xfId="2" applyFont="1" applyFill="1" applyBorder="1"/>
    <xf numFmtId="44" fontId="0" fillId="0" borderId="0" xfId="0" applyNumberFormat="1"/>
    <xf numFmtId="10" fontId="22" fillId="0" borderId="0" xfId="65" applyNumberFormat="1"/>
    <xf numFmtId="10" fontId="22" fillId="6" borderId="0" xfId="65" applyNumberFormat="1" applyFill="1"/>
    <xf numFmtId="10" fontId="0" fillId="6" borderId="0" xfId="0" applyNumberFormat="1" applyFill="1"/>
    <xf numFmtId="2" fontId="4" fillId="0" borderId="8" xfId="0" applyNumberFormat="1" applyFont="1" applyBorder="1" applyAlignment="1">
      <alignment horizontal="center" wrapText="1"/>
    </xf>
    <xf numFmtId="44" fontId="4" fillId="0" borderId="5" xfId="2" applyFont="1" applyFill="1" applyBorder="1"/>
    <xf numFmtId="44" fontId="7" fillId="0" borderId="5" xfId="2" applyFont="1" applyFill="1" applyBorder="1"/>
    <xf numFmtId="44" fontId="0" fillId="0" borderId="5" xfId="0" applyNumberFormat="1" applyBorder="1"/>
    <xf numFmtId="10" fontId="22" fillId="0" borderId="5" xfId="65" applyNumberFormat="1" applyBorder="1"/>
    <xf numFmtId="10" fontId="0" fillId="6" borderId="5" xfId="0" applyNumberFormat="1" applyFill="1" applyBorder="1"/>
    <xf numFmtId="2" fontId="4" fillId="0" borderId="25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44" fontId="5" fillId="0" borderId="5" xfId="0" applyNumberFormat="1" applyFont="1" applyBorder="1"/>
    <xf numFmtId="10" fontId="5" fillId="6" borderId="5" xfId="0" applyNumberFormat="1" applyFont="1" applyFill="1" applyBorder="1"/>
    <xf numFmtId="2" fontId="4" fillId="0" borderId="25" xfId="0" applyNumberFormat="1" applyFont="1" applyBorder="1" applyAlignment="1">
      <alignment horizontal="center" vertical="center"/>
    </xf>
    <xf numFmtId="10" fontId="0" fillId="0" borderId="5" xfId="0" applyNumberFormat="1" applyBorder="1"/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51"/>
    <xf numFmtId="0" fontId="23" fillId="0" borderId="0" xfId="0" applyFont="1"/>
    <xf numFmtId="10" fontId="23" fillId="0" borderId="0" xfId="0" applyNumberFormat="1" applyFont="1"/>
    <xf numFmtId="37" fontId="23" fillId="0" borderId="0" xfId="0" applyNumberFormat="1" applyFont="1" applyFill="1"/>
    <xf numFmtId="37" fontId="23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/>
    <xf numFmtId="0" fontId="0" fillId="0" borderId="28" xfId="0" applyBorder="1"/>
    <xf numFmtId="0" fontId="0" fillId="0" borderId="9" xfId="0" applyBorder="1"/>
    <xf numFmtId="0" fontId="5" fillId="0" borderId="29" xfId="0" applyFont="1" applyBorder="1"/>
    <xf numFmtId="37" fontId="0" fillId="5" borderId="7" xfId="0" applyNumberFormat="1" applyFill="1" applyBorder="1" applyProtection="1">
      <protection locked="0"/>
    </xf>
    <xf numFmtId="49" fontId="2" fillId="3" borderId="20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0" borderId="6" xfId="0" applyBorder="1"/>
    <xf numFmtId="0" fontId="4" fillId="5" borderId="20" xfId="0" applyFont="1" applyFill="1" applyBorder="1" applyProtection="1">
      <protection locked="0"/>
    </xf>
    <xf numFmtId="0" fontId="3" fillId="0" borderId="6" xfId="0" applyFont="1" applyBorder="1"/>
    <xf numFmtId="0" fontId="2" fillId="3" borderId="20" xfId="0" applyFont="1" applyFill="1" applyBorder="1"/>
    <xf numFmtId="37" fontId="4" fillId="0" borderId="9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5" borderId="28" xfId="0" applyFill="1" applyBorder="1"/>
    <xf numFmtId="37" fontId="26" fillId="0" borderId="0" xfId="3" applyNumberFormat="1" applyAlignment="1" applyProtection="1">
      <alignment horizontal="center"/>
    </xf>
    <xf numFmtId="10" fontId="16" fillId="0" borderId="7" xfId="66" applyNumberFormat="1" applyFont="1" applyBorder="1" applyAlignment="1">
      <alignment horizontal="center" vertical="center" wrapText="1"/>
    </xf>
    <xf numFmtId="10" fontId="16" fillId="0" borderId="8" xfId="66" applyNumberFormat="1" applyFont="1" applyBorder="1" applyAlignment="1">
      <alignment horizontal="center" vertical="center" wrapText="1"/>
    </xf>
    <xf numFmtId="10" fontId="16" fillId="0" borderId="25" xfId="66" applyNumberFormat="1" applyFont="1" applyBorder="1" applyAlignment="1">
      <alignment horizontal="center" vertical="center" wrapText="1"/>
    </xf>
    <xf numFmtId="0" fontId="5" fillId="0" borderId="9" xfId="0" applyFont="1" applyBorder="1"/>
    <xf numFmtId="44" fontId="4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0" borderId="30" xfId="0" applyFill="1" applyBorder="1"/>
    <xf numFmtId="49" fontId="2" fillId="3" borderId="9" xfId="0" applyNumberFormat="1" applyFont="1" applyFill="1" applyBorder="1"/>
    <xf numFmtId="49" fontId="2" fillId="3" borderId="20" xfId="0" applyNumberFormat="1" applyFont="1" applyFill="1" applyBorder="1"/>
    <xf numFmtId="0" fontId="10" fillId="0" borderId="0" xfId="0" applyFont="1"/>
    <xf numFmtId="0" fontId="5" fillId="0" borderId="1" xfId="0" applyFont="1" applyBorder="1"/>
    <xf numFmtId="2" fontId="4" fillId="0" borderId="31" xfId="0" applyNumberFormat="1" applyFont="1" applyBorder="1" applyAlignment="1">
      <alignment horizontal="center" wrapText="1"/>
    </xf>
    <xf numFmtId="168" fontId="2" fillId="3" borderId="1" xfId="0" applyNumberFormat="1" applyFont="1" applyFill="1" applyBorder="1"/>
    <xf numFmtId="168" fontId="4" fillId="0" borderId="1" xfId="0" applyNumberFormat="1" applyFont="1" applyBorder="1"/>
    <xf numFmtId="168" fontId="13" fillId="0" borderId="9" xfId="0" applyNumberFormat="1" applyFont="1" applyFill="1" applyBorder="1" applyAlignment="1">
      <alignment horizontal="left"/>
    </xf>
    <xf numFmtId="168" fontId="0" fillId="0" borderId="0" xfId="0" applyNumberFormat="1"/>
    <xf numFmtId="168" fontId="0" fillId="0" borderId="0" xfId="0" applyNumberFormat="1" applyBorder="1"/>
    <xf numFmtId="168" fontId="10" fillId="0" borderId="2" xfId="0" applyNumberFormat="1" applyFont="1" applyBorder="1" applyAlignment="1">
      <alignment horizontal="centerContinuous"/>
    </xf>
    <xf numFmtId="168" fontId="0" fillId="0" borderId="1" xfId="0" applyNumberFormat="1" applyBorder="1"/>
    <xf numFmtId="168" fontId="3" fillId="0" borderId="12" xfId="0" applyNumberFormat="1" applyFont="1" applyBorder="1" applyAlignment="1">
      <alignment horizontal="center" wrapText="1"/>
    </xf>
    <xf numFmtId="168" fontId="3" fillId="0" borderId="7" xfId="0" applyNumberFormat="1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168" fontId="3" fillId="0" borderId="25" xfId="0" applyNumberFormat="1" applyFont="1" applyBorder="1" applyAlignment="1">
      <alignment vertical="center"/>
    </xf>
    <xf numFmtId="168" fontId="12" fillId="0" borderId="0" xfId="0" applyNumberFormat="1" applyFont="1"/>
    <xf numFmtId="44" fontId="4" fillId="0" borderId="7" xfId="2" applyFont="1" applyFill="1" applyBorder="1"/>
    <xf numFmtId="168" fontId="2" fillId="3" borderId="3" xfId="0" applyNumberFormat="1" applyFont="1" applyFill="1" applyBorder="1" applyAlignment="1">
      <alignment horizontal="left"/>
    </xf>
    <xf numFmtId="165" fontId="0" fillId="5" borderId="28" xfId="0" applyNumberFormat="1" applyFill="1" applyBorder="1"/>
    <xf numFmtId="49" fontId="2" fillId="3" borderId="9" xfId="0" applyNumberFormat="1" applyFont="1" applyFill="1" applyBorder="1" applyAlignment="1">
      <alignment horizontal="center"/>
    </xf>
    <xf numFmtId="2" fontId="1" fillId="0" borderId="22" xfId="0" quotePrefix="1" applyNumberFormat="1" applyFont="1" applyBorder="1" applyAlignment="1">
      <alignment horizontal="centerContinuous"/>
    </xf>
    <xf numFmtId="0" fontId="5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2" fontId="5" fillId="0" borderId="25" xfId="0" applyNumberFormat="1" applyFont="1" applyFill="1" applyBorder="1"/>
    <xf numFmtId="2" fontId="5" fillId="0" borderId="7" xfId="0" applyNumberFormat="1" applyFont="1" applyFill="1" applyBorder="1"/>
    <xf numFmtId="2" fontId="5" fillId="0" borderId="8" xfId="0" applyNumberFormat="1" applyFont="1" applyFill="1" applyBorder="1"/>
    <xf numFmtId="2" fontId="3" fillId="7" borderId="25" xfId="0" applyNumberFormat="1" applyFont="1" applyFill="1" applyBorder="1" applyAlignment="1">
      <alignment vertical="center"/>
    </xf>
    <xf numFmtId="2" fontId="3" fillId="7" borderId="7" xfId="0" applyNumberFormat="1" applyFont="1" applyFill="1" applyBorder="1" applyAlignment="1">
      <alignment vertical="center"/>
    </xf>
    <xf numFmtId="2" fontId="3" fillId="7" borderId="8" xfId="0" applyNumberFormat="1" applyFont="1" applyFill="1" applyBorder="1" applyAlignment="1">
      <alignment vertical="center"/>
    </xf>
    <xf numFmtId="0" fontId="0" fillId="7" borderId="25" xfId="0" applyFill="1" applyBorder="1"/>
    <xf numFmtId="0" fontId="0" fillId="7" borderId="7" xfId="0" applyFill="1" applyBorder="1"/>
    <xf numFmtId="0" fontId="0" fillId="7" borderId="8" xfId="0" applyFill="1" applyBorder="1"/>
    <xf numFmtId="2" fontId="3" fillId="7" borderId="25" xfId="0" applyNumberFormat="1" applyFont="1" applyFill="1" applyBorder="1" applyAlignment="1">
      <alignment vertical="center" wrapText="1"/>
    </xf>
    <xf numFmtId="2" fontId="3" fillId="7" borderId="7" xfId="0" applyNumberFormat="1" applyFont="1" applyFill="1" applyBorder="1" applyAlignment="1">
      <alignment vertical="center" wrapText="1"/>
    </xf>
    <xf numFmtId="2" fontId="3" fillId="7" borderId="8" xfId="0" applyNumberFormat="1" applyFont="1" applyFill="1" applyBorder="1" applyAlignment="1">
      <alignment vertical="center" wrapText="1"/>
    </xf>
    <xf numFmtId="0" fontId="1" fillId="0" borderId="9" xfId="0" applyFont="1" applyBorder="1"/>
    <xf numFmtId="169" fontId="0" fillId="0" borderId="0" xfId="67" applyNumberFormat="1" applyFont="1"/>
    <xf numFmtId="0" fontId="13" fillId="0" borderId="32" xfId="0" applyFont="1" applyFill="1" applyBorder="1" applyAlignment="1">
      <alignment horizontal="center" wrapText="1"/>
    </xf>
    <xf numFmtId="8" fontId="4" fillId="0" borderId="0" xfId="1" applyNumberFormat="1" applyFont="1" applyFill="1"/>
    <xf numFmtId="170" fontId="1" fillId="5" borderId="33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3" applyFont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5" borderId="1" xfId="0" applyFont="1" applyFill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left" wrapText="1"/>
    </xf>
    <xf numFmtId="0" fontId="2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68">
    <cellStyle name="Comma" xfId="67" builtinId="3"/>
    <cellStyle name="Currency" xfId="1" builtinId="4"/>
    <cellStyle name="Currency 2" xfId="2"/>
    <cellStyle name="Hyperlink" xfId="3" builtinId="8"/>
    <cellStyle name="Normal" xfId="0" builtinId="0"/>
    <cellStyle name="Normal 10" xfId="4"/>
    <cellStyle name="Normal 12" xfId="5"/>
    <cellStyle name="Normal 13" xfId="6"/>
    <cellStyle name="Normal 15" xfId="7"/>
    <cellStyle name="Normal 16" xfId="8"/>
    <cellStyle name="Normal 18" xfId="9"/>
    <cellStyle name="Normal 19" xfId="10"/>
    <cellStyle name="Normal 2 2" xfId="11"/>
    <cellStyle name="Normal 21" xfId="12"/>
    <cellStyle name="Normal 22" xfId="13"/>
    <cellStyle name="Normal 24" xfId="14"/>
    <cellStyle name="Normal 25" xfId="15"/>
    <cellStyle name="Normal 27" xfId="16"/>
    <cellStyle name="Normal 28" xfId="17"/>
    <cellStyle name="Normal 30" xfId="18"/>
    <cellStyle name="Normal 31" xfId="19"/>
    <cellStyle name="Normal 33" xfId="20"/>
    <cellStyle name="Normal 34" xfId="21"/>
    <cellStyle name="Normal 39" xfId="22"/>
    <cellStyle name="Normal 4" xfId="23"/>
    <cellStyle name="Normal 40" xfId="24"/>
    <cellStyle name="Normal 42" xfId="25"/>
    <cellStyle name="Normal 43" xfId="26"/>
    <cellStyle name="Normal 45" xfId="27"/>
    <cellStyle name="Normal 46" xfId="28"/>
    <cellStyle name="Normal 48" xfId="29"/>
    <cellStyle name="Normal 49" xfId="30"/>
    <cellStyle name="Normal 5" xfId="31"/>
    <cellStyle name="Normal 51" xfId="32"/>
    <cellStyle name="Normal 52" xfId="33"/>
    <cellStyle name="Normal 57" xfId="34"/>
    <cellStyle name="Normal 58" xfId="35"/>
    <cellStyle name="Normal 6" xfId="36"/>
    <cellStyle name="Normal 60" xfId="37"/>
    <cellStyle name="Normal 61" xfId="38"/>
    <cellStyle name="Normal 63" xfId="39"/>
    <cellStyle name="Normal 64" xfId="40"/>
    <cellStyle name="Normal 66" xfId="41"/>
    <cellStyle name="Normal 67" xfId="42"/>
    <cellStyle name="Normal 69" xfId="43"/>
    <cellStyle name="Normal 70" xfId="44"/>
    <cellStyle name="Normal 72" xfId="45"/>
    <cellStyle name="Normal 73" xfId="46"/>
    <cellStyle name="Normal 75" xfId="47"/>
    <cellStyle name="Normal 76" xfId="48"/>
    <cellStyle name="Normal 78" xfId="49"/>
    <cellStyle name="Normal 79" xfId="50"/>
    <cellStyle name="Normal 8" xfId="51"/>
    <cellStyle name="Normal 81" xfId="52"/>
    <cellStyle name="Normal 82" xfId="53"/>
    <cellStyle name="Normal 84" xfId="54"/>
    <cellStyle name="Normal 85" xfId="55"/>
    <cellStyle name="Normal 87" xfId="56"/>
    <cellStyle name="Normal 88" xfId="57"/>
    <cellStyle name="Normal 9" xfId="58"/>
    <cellStyle name="Normal 90" xfId="59"/>
    <cellStyle name="Normal 91" xfId="60"/>
    <cellStyle name="Normal 93" xfId="61"/>
    <cellStyle name="Normal 94" xfId="62"/>
    <cellStyle name="Normal 95" xfId="63"/>
    <cellStyle name="Percent" xfId="64" builtinId="5"/>
    <cellStyle name="Percent 2" xfId="65"/>
    <cellStyle name="Percent 3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17669</xdr:colOff>
      <xdr:row>5</xdr:row>
      <xdr:rowOff>188595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3744" cy="1188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ters/PPS%20RATES%20-%20PRIOR%20YEARS/PPS%20%20RATES%20-%20%20FY13%20-%20PRIOR%20%20YEAR/RUG-IV%20-%20RURAL%20-%20%20Axiom%20FY13%20PPS%20Rate%20Tool%20Kit-%20FR%208-2-12-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Tool"/>
      <sheetName val="CBSA"/>
      <sheetName val="Summary &amp; PY Comparison"/>
      <sheetName val="Prior Year - FY12 - Table 4"/>
      <sheetName val="Current Year - FY13 - Table 4B"/>
    </sheetNames>
    <sheetDataSet>
      <sheetData sheetId="0"/>
      <sheetData sheetId="1">
        <row r="2">
          <cell r="A2" t="str">
            <v>Alpine</v>
          </cell>
        </row>
        <row r="3">
          <cell r="A3" t="str">
            <v>Amador</v>
          </cell>
        </row>
        <row r="4">
          <cell r="A4" t="str">
            <v>Calaveras</v>
          </cell>
        </row>
        <row r="5">
          <cell r="A5" t="str">
            <v>Colusa</v>
          </cell>
        </row>
        <row r="6">
          <cell r="A6" t="str">
            <v xml:space="preserve">Del Norte </v>
          </cell>
        </row>
        <row r="7">
          <cell r="A7" t="str">
            <v>Glenn</v>
          </cell>
        </row>
        <row r="8">
          <cell r="A8" t="str">
            <v>Humboldt</v>
          </cell>
        </row>
        <row r="9">
          <cell r="A9" t="str">
            <v>Inyo</v>
          </cell>
        </row>
        <row r="10">
          <cell r="A10" t="str">
            <v>Lake</v>
          </cell>
        </row>
        <row r="11">
          <cell r="A11" t="str">
            <v>Lassen</v>
          </cell>
        </row>
        <row r="12">
          <cell r="A12" t="str">
            <v>Mariposa</v>
          </cell>
        </row>
        <row r="13">
          <cell r="A13" t="str">
            <v>Mendocino</v>
          </cell>
        </row>
        <row r="14">
          <cell r="A14" t="str">
            <v>Modoc</v>
          </cell>
        </row>
        <row r="15">
          <cell r="A15" t="str">
            <v>Mono</v>
          </cell>
        </row>
        <row r="16">
          <cell r="A16" t="str">
            <v>Nevada</v>
          </cell>
        </row>
        <row r="17">
          <cell r="A17" t="str">
            <v>Plumas</v>
          </cell>
        </row>
        <row r="18">
          <cell r="A18" t="str">
            <v>Sierra</v>
          </cell>
        </row>
        <row r="19">
          <cell r="A19" t="str">
            <v>Siskiyou</v>
          </cell>
        </row>
        <row r="20">
          <cell r="A20" t="str">
            <v>Tehama</v>
          </cell>
        </row>
        <row r="21">
          <cell r="A21" t="str">
            <v>Trinity</v>
          </cell>
        </row>
        <row r="22">
          <cell r="A22" t="str">
            <v>Tuolumne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keL@Axiomhc.com?subject=PPS%20Rates%2020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4"/>
  <sheetViews>
    <sheetView tabSelected="1" workbookViewId="0">
      <pane ySplit="7" topLeftCell="A65" activePane="bottomLeft" state="frozen"/>
      <selection pane="bottomLeft" activeCell="E23" sqref="E23"/>
    </sheetView>
  </sheetViews>
  <sheetFormatPr defaultRowHeight="12.75" outlineLevelCol="1" x14ac:dyDescent="0.2"/>
  <cols>
    <col min="1" max="1" width="1.5703125" customWidth="1"/>
    <col min="2" max="2" width="9.42578125" bestFit="1" customWidth="1"/>
    <col min="3" max="3" width="13.7109375" customWidth="1"/>
    <col min="4" max="4" width="2.140625" customWidth="1"/>
    <col min="5" max="5" width="14.7109375" customWidth="1"/>
    <col min="6" max="6" width="1.7109375" customWidth="1"/>
    <col min="7" max="7" width="14.7109375" customWidth="1"/>
    <col min="8" max="8" width="1.7109375" customWidth="1"/>
    <col min="9" max="9" width="18.85546875" customWidth="1"/>
    <col min="10" max="10" width="8.85546875" bestFit="1" customWidth="1"/>
    <col min="11" max="11" width="8.5703125" customWidth="1"/>
    <col min="12" max="12" width="11.42578125" style="185" hidden="1" customWidth="1"/>
    <col min="13" max="14" width="0" hidden="1" customWidth="1"/>
    <col min="15" max="15" width="10.5703125" style="186" customWidth="1"/>
    <col min="16" max="17" width="15.85546875" style="187" customWidth="1"/>
    <col min="18" max="18" width="10.5703125" style="187" customWidth="1"/>
    <col min="19" max="19" width="10.5703125" style="188" customWidth="1"/>
    <col min="20" max="20" width="12.5703125" customWidth="1"/>
    <col min="21" max="21" width="14.42578125" hidden="1" customWidth="1" outlineLevel="1"/>
    <col min="22" max="22" width="9.140625" collapsed="1"/>
    <col min="23" max="23" width="12.5703125" hidden="1" customWidth="1" outlineLevel="1"/>
    <col min="24" max="24" width="9.140625" collapsed="1"/>
  </cols>
  <sheetData>
    <row r="1" spans="3:23" ht="15.75" x14ac:dyDescent="0.25"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W1" s="221"/>
    </row>
    <row r="2" spans="3:23" ht="15.75" x14ac:dyDescent="0.25">
      <c r="E2" s="297" t="s">
        <v>115</v>
      </c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W2" s="221"/>
    </row>
    <row r="3" spans="3:23" ht="15.75" x14ac:dyDescent="0.25">
      <c r="E3" s="297" t="s">
        <v>131</v>
      </c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W3" s="221"/>
    </row>
    <row r="4" spans="3:23" ht="15.75" x14ac:dyDescent="0.25">
      <c r="E4" s="298" t="s">
        <v>122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W4" s="221"/>
    </row>
    <row r="5" spans="3:23" ht="15.75" x14ac:dyDescent="0.25"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W5" s="221"/>
    </row>
    <row r="6" spans="3:23" ht="15.75" thickBot="1" x14ac:dyDescent="0.25">
      <c r="E6" s="222"/>
      <c r="F6" s="222"/>
      <c r="G6" s="222"/>
      <c r="H6" s="222"/>
      <c r="I6" s="222"/>
      <c r="J6" s="222"/>
      <c r="K6" s="222"/>
      <c r="L6" s="223"/>
      <c r="M6" s="222"/>
      <c r="N6" s="222"/>
      <c r="O6" s="224"/>
      <c r="P6" s="225"/>
      <c r="Q6" s="225"/>
      <c r="R6" s="225"/>
      <c r="S6" s="226"/>
      <c r="U6" s="222"/>
      <c r="W6" s="221"/>
    </row>
    <row r="7" spans="3:23" ht="18.75" thickBot="1" x14ac:dyDescent="0.3">
      <c r="C7" s="299" t="s">
        <v>114</v>
      </c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1"/>
      <c r="W7" s="221"/>
    </row>
    <row r="8" spans="3:23" ht="13.5" thickBot="1" x14ac:dyDescent="0.25">
      <c r="Q8" s="244"/>
    </row>
    <row r="9" spans="3:23" ht="15.75" thickBot="1" x14ac:dyDescent="0.3">
      <c r="C9" s="71" t="s">
        <v>62</v>
      </c>
      <c r="D9" s="72"/>
      <c r="E9" s="302" t="s">
        <v>129</v>
      </c>
      <c r="F9" s="303"/>
      <c r="G9" s="303"/>
      <c r="H9" s="303"/>
      <c r="I9" s="304"/>
      <c r="J9" s="3"/>
    </row>
    <row r="10" spans="3:23" ht="15.75" thickBot="1" x14ac:dyDescent="0.3">
      <c r="C10" s="71" t="s">
        <v>63</v>
      </c>
      <c r="D10" s="74"/>
      <c r="E10" s="235" t="s">
        <v>65</v>
      </c>
      <c r="F10" s="2"/>
      <c r="G10" s="236" t="s">
        <v>0</v>
      </c>
      <c r="H10" s="237"/>
      <c r="I10" s="238" t="s">
        <v>154</v>
      </c>
      <c r="J10" s="3"/>
      <c r="U10" s="273" t="s">
        <v>125</v>
      </c>
    </row>
    <row r="11" spans="3:23" ht="15.75" thickBot="1" x14ac:dyDescent="0.3">
      <c r="C11" s="70"/>
      <c r="D11" s="1"/>
      <c r="E11" s="4"/>
      <c r="F11" s="2"/>
      <c r="G11" s="75" t="s">
        <v>142</v>
      </c>
      <c r="I11" s="33" t="s">
        <v>218</v>
      </c>
      <c r="J11" s="3"/>
      <c r="U11" s="4"/>
    </row>
    <row r="12" spans="3:23" ht="27" thickBot="1" x14ac:dyDescent="0.3">
      <c r="D12" s="1"/>
      <c r="E12" s="78" t="s">
        <v>64</v>
      </c>
      <c r="F12" s="2"/>
      <c r="G12" s="227">
        <f>VLOOKUP($I$10,CBSA!$A$2:$D$73,2,FALSE)</f>
        <v>5</v>
      </c>
      <c r="H12" s="5"/>
      <c r="I12" s="227">
        <f>VLOOKUP($I$10,CBSA!$A$2:$D$73,2,FALSE)</f>
        <v>5</v>
      </c>
      <c r="J12" s="107" t="s">
        <v>68</v>
      </c>
      <c r="K12" s="189" t="s">
        <v>69</v>
      </c>
      <c r="U12" s="78">
        <v>1.28</v>
      </c>
    </row>
    <row r="13" spans="3:23" ht="15.75" thickBot="1" x14ac:dyDescent="0.3">
      <c r="D13" s="1"/>
      <c r="E13" s="78" t="s">
        <v>61</v>
      </c>
      <c r="F13" s="2"/>
      <c r="G13" s="228">
        <f>IF(ISERROR(VLOOKUP($I$10,CBSA!$A$2:$D$73,3,FALSE)),"INVALID CBSA #",VLOOKUP($I$10,CBSA!$A$2:$D$73,3,FALSE))</f>
        <v>1.2783</v>
      </c>
      <c r="H13" s="5"/>
      <c r="I13" s="228">
        <f>IF(ISERROR(VLOOKUP($I$10,CBSA!$A$2:$D$73,4,FALSE)),"INVALID CBSA #",VLOOKUP($I$10,CBSA!$A$2:$D$73,4,FALSE))</f>
        <v>1.3002</v>
      </c>
      <c r="J13" s="108">
        <f>+G13-I13</f>
        <v>-2.1900000000000031E-2</v>
      </c>
      <c r="K13" s="190">
        <f>J13/I13</f>
        <v>-1.6843562528841741E-2</v>
      </c>
      <c r="U13" s="78"/>
    </row>
    <row r="14" spans="3:23" ht="15" thickBot="1" x14ac:dyDescent="0.25">
      <c r="C14" s="70"/>
      <c r="D14" s="1"/>
      <c r="E14" s="2"/>
      <c r="F14" s="2"/>
      <c r="G14" s="2"/>
      <c r="I14" s="2"/>
      <c r="J14" s="3"/>
      <c r="O14" s="191" t="s">
        <v>110</v>
      </c>
      <c r="U14" s="2"/>
    </row>
    <row r="15" spans="3:23" ht="64.5" thickBot="1" x14ac:dyDescent="0.25">
      <c r="C15" s="192" t="s">
        <v>219</v>
      </c>
      <c r="E15" s="66" t="s">
        <v>220</v>
      </c>
      <c r="F15" s="5"/>
      <c r="G15" s="67" t="s">
        <v>221</v>
      </c>
      <c r="I15" s="295" t="s">
        <v>222</v>
      </c>
      <c r="J15" s="296"/>
      <c r="L15" s="193" t="s">
        <v>70</v>
      </c>
      <c r="O15" s="194" t="s">
        <v>121</v>
      </c>
      <c r="P15" s="241" t="s">
        <v>223</v>
      </c>
      <c r="Q15" s="241" t="s">
        <v>224</v>
      </c>
      <c r="R15" s="241" t="s">
        <v>111</v>
      </c>
      <c r="S15" s="193" t="s">
        <v>112</v>
      </c>
      <c r="T15" s="292" t="s">
        <v>227</v>
      </c>
      <c r="U15" s="66" t="s">
        <v>127</v>
      </c>
      <c r="V15" s="195"/>
      <c r="W15" s="66" t="s">
        <v>130</v>
      </c>
    </row>
    <row r="16" spans="3:23" ht="21.75" customHeight="1" thickBot="1" x14ac:dyDescent="0.3">
      <c r="C16" s="196"/>
      <c r="E16" s="64"/>
      <c r="F16" s="5"/>
      <c r="G16" s="197"/>
      <c r="T16" s="294">
        <v>1</v>
      </c>
      <c r="U16" s="64"/>
    </row>
    <row r="17" spans="2:23" ht="15.75" customHeight="1" x14ac:dyDescent="0.2">
      <c r="B17" s="133" t="s">
        <v>104</v>
      </c>
      <c r="C17" s="198" t="s">
        <v>1</v>
      </c>
      <c r="E17" s="199">
        <f>'Current Year - FY19 - Table 5'!U12</f>
        <v>1018.9699999999999</v>
      </c>
      <c r="F17" s="3"/>
      <c r="G17" s="200">
        <f>'Prior Year - FY18 - Table 5'!U12</f>
        <v>1008.76</v>
      </c>
      <c r="I17" s="201">
        <f>+E17-G17</f>
        <v>10.209999999999923</v>
      </c>
      <c r="J17" s="202">
        <f>+I17/G17</f>
        <v>1.012133708711678E-2</v>
      </c>
      <c r="L17" s="203">
        <v>-9.4110718145965465E-3</v>
      </c>
      <c r="O17" s="234"/>
      <c r="P17" s="187">
        <f>+O17*E17</f>
        <v>0</v>
      </c>
      <c r="Q17" s="187">
        <f>+O17*G17</f>
        <v>0</v>
      </c>
      <c r="R17" s="187">
        <f>+P17-Q17</f>
        <v>0</v>
      </c>
      <c r="S17" s="188">
        <f>IFERROR(R17/Q17,0)</f>
        <v>0</v>
      </c>
      <c r="T17" s="293">
        <f t="shared" ref="T17:T48" si="0">ROUND(+E17*$T$16,2)</f>
        <v>1018.97</v>
      </c>
      <c r="U17" s="65">
        <f>ROUND((E17*(1+U$12)),2)</f>
        <v>2323.25</v>
      </c>
      <c r="W17" s="270">
        <f>+'Current Year - FY19 - Table 5'!AE12</f>
        <v>352.53</v>
      </c>
    </row>
    <row r="18" spans="2:23" ht="15.75" customHeight="1" x14ac:dyDescent="0.2">
      <c r="B18" s="132" t="s">
        <v>105</v>
      </c>
      <c r="C18" s="198" t="s">
        <v>2</v>
      </c>
      <c r="E18" s="199">
        <f>'Current Year - FY19 - Table 5'!U13</f>
        <v>998.23</v>
      </c>
      <c r="F18" s="3"/>
      <c r="G18" s="200">
        <f>'Prior Year - FY18 - Table 5'!U13</f>
        <v>988.24</v>
      </c>
      <c r="I18" s="201">
        <f t="shared" ref="I18:I81" si="1">+E18-G18</f>
        <v>9.9900000000000091</v>
      </c>
      <c r="J18" s="202">
        <f t="shared" ref="J18:J81" si="2">+I18/G18</f>
        <v>1.0108880433902704E-2</v>
      </c>
      <c r="L18" s="204">
        <v>-2.5483066486798284E-3</v>
      </c>
      <c r="O18" s="234"/>
      <c r="P18" s="187">
        <f t="shared" ref="P18:P74" si="3">+O18*E18</f>
        <v>0</v>
      </c>
      <c r="Q18" s="187">
        <f t="shared" ref="Q18:Q74" si="4">+O18*G18</f>
        <v>0</v>
      </c>
      <c r="R18" s="187">
        <f t="shared" ref="R18:R74" si="5">+P18-Q18</f>
        <v>0</v>
      </c>
      <c r="S18" s="188">
        <f t="shared" ref="S18:S74" si="6">IFERROR(R18/Q18,0)</f>
        <v>0</v>
      </c>
      <c r="T18" s="293">
        <f t="shared" si="0"/>
        <v>998.23</v>
      </c>
      <c r="U18" s="65">
        <f>ROUND((E18*(1+U$12)),2)</f>
        <v>2275.96</v>
      </c>
      <c r="W18" s="270">
        <f>+'Current Year - FY19 - Table 5'!AE13</f>
        <v>352.53</v>
      </c>
    </row>
    <row r="19" spans="2:23" ht="15.75" customHeight="1" x14ac:dyDescent="0.2">
      <c r="B19" s="132" t="s">
        <v>106</v>
      </c>
      <c r="C19" s="198" t="s">
        <v>3</v>
      </c>
      <c r="E19" s="199">
        <f>'Current Year - FY19 - Table 5'!U14</f>
        <v>895.31</v>
      </c>
      <c r="F19" s="3"/>
      <c r="G19" s="200">
        <f>'Prior Year - FY18 - Table 5'!U14</f>
        <v>886.33999999999992</v>
      </c>
      <c r="I19" s="201">
        <f t="shared" si="1"/>
        <v>8.9700000000000273</v>
      </c>
      <c r="J19" s="202">
        <f t="shared" si="2"/>
        <v>1.0120269873863335E-2</v>
      </c>
      <c r="L19" s="204">
        <v>-9.8557359146059127E-3</v>
      </c>
      <c r="O19" s="234"/>
      <c r="P19" s="187">
        <f t="shared" si="3"/>
        <v>0</v>
      </c>
      <c r="Q19" s="187">
        <f t="shared" si="4"/>
        <v>0</v>
      </c>
      <c r="R19" s="187">
        <f t="shared" si="5"/>
        <v>0</v>
      </c>
      <c r="S19" s="188">
        <f t="shared" si="6"/>
        <v>0</v>
      </c>
      <c r="T19" s="293">
        <f t="shared" si="0"/>
        <v>895.31</v>
      </c>
      <c r="U19" s="65">
        <f t="shared" ref="U19:U82" si="7">ROUND((E19*(1+U$12)),2)</f>
        <v>2041.31</v>
      </c>
      <c r="W19" s="270">
        <f>+'Current Year - FY19 - Table 5'!AE14</f>
        <v>241.31</v>
      </c>
    </row>
    <row r="20" spans="2:23" ht="15.75" customHeight="1" x14ac:dyDescent="0.2">
      <c r="B20" s="132"/>
      <c r="C20" s="198" t="s">
        <v>4</v>
      </c>
      <c r="E20" s="199">
        <f>'Current Year - FY19 - Table 5'!U15</f>
        <v>808.21</v>
      </c>
      <c r="F20" s="3"/>
      <c r="G20" s="200">
        <f>'Prior Year - FY18 - Table 5'!U15</f>
        <v>800.13000000000011</v>
      </c>
      <c r="I20" s="201">
        <f t="shared" si="1"/>
        <v>8.0799999999999272</v>
      </c>
      <c r="J20" s="202">
        <f t="shared" si="2"/>
        <v>1.0098359016659701E-2</v>
      </c>
      <c r="L20" s="204">
        <v>-8.6877525114372051E-3</v>
      </c>
      <c r="M20" t="s">
        <v>71</v>
      </c>
      <c r="O20" s="234"/>
      <c r="P20" s="187">
        <f t="shared" si="3"/>
        <v>0</v>
      </c>
      <c r="Q20" s="187">
        <f t="shared" si="4"/>
        <v>0</v>
      </c>
      <c r="R20" s="187">
        <f t="shared" si="5"/>
        <v>0</v>
      </c>
      <c r="S20" s="188">
        <f t="shared" si="6"/>
        <v>0</v>
      </c>
      <c r="T20" s="293">
        <f t="shared" si="0"/>
        <v>808.21</v>
      </c>
      <c r="U20" s="65">
        <f t="shared" si="7"/>
        <v>1842.72</v>
      </c>
      <c r="W20" s="270">
        <f>+'Current Year - FY19 - Table 5'!AE15</f>
        <v>241.31</v>
      </c>
    </row>
    <row r="21" spans="2:23" ht="15.75" customHeight="1" x14ac:dyDescent="0.2">
      <c r="B21" s="132"/>
      <c r="C21" s="198" t="s">
        <v>5</v>
      </c>
      <c r="E21" s="199">
        <f>'Current Year - FY19 - Table 5'!U16</f>
        <v>801.8</v>
      </c>
      <c r="F21" s="3"/>
      <c r="G21" s="200">
        <f>'Prior Year - FY18 - Table 5'!U16</f>
        <v>793.77</v>
      </c>
      <c r="I21" s="201">
        <f t="shared" si="1"/>
        <v>8.0299999999999727</v>
      </c>
      <c r="J21" s="202">
        <f t="shared" si="2"/>
        <v>1.0116280534663659E-2</v>
      </c>
      <c r="L21" s="204">
        <v>-1.1899015275763937E-2</v>
      </c>
      <c r="O21" s="234"/>
      <c r="P21" s="187">
        <f t="shared" si="3"/>
        <v>0</v>
      </c>
      <c r="Q21" s="187">
        <f t="shared" si="4"/>
        <v>0</v>
      </c>
      <c r="R21" s="187">
        <f t="shared" si="5"/>
        <v>0</v>
      </c>
      <c r="S21" s="188">
        <f t="shared" si="6"/>
        <v>0</v>
      </c>
      <c r="T21" s="293">
        <f t="shared" si="0"/>
        <v>801.8</v>
      </c>
      <c r="U21" s="65">
        <f t="shared" si="7"/>
        <v>1828.1</v>
      </c>
      <c r="W21" s="270">
        <f>+'Current Year - FY19 - Table 5'!AE16</f>
        <v>160.24</v>
      </c>
    </row>
    <row r="22" spans="2:23" ht="15.75" customHeight="1" x14ac:dyDescent="0.2">
      <c r="B22" s="132"/>
      <c r="C22" s="198" t="s">
        <v>6</v>
      </c>
      <c r="E22" s="199">
        <f>'Current Year - FY19 - Table 5'!U17</f>
        <v>718.86</v>
      </c>
      <c r="F22" s="3"/>
      <c r="G22" s="200">
        <f>'Prior Year - FY18 - Table 5'!U17</f>
        <v>711.65</v>
      </c>
      <c r="I22" s="201">
        <f t="shared" si="1"/>
        <v>7.2100000000000364</v>
      </c>
      <c r="J22" s="202">
        <f t="shared" si="2"/>
        <v>1.0131384809948763E-2</v>
      </c>
      <c r="L22" s="204">
        <v>-1.6527274723271607E-2</v>
      </c>
      <c r="O22" s="234"/>
      <c r="P22" s="187">
        <f t="shared" si="3"/>
        <v>0</v>
      </c>
      <c r="Q22" s="187">
        <f t="shared" si="4"/>
        <v>0</v>
      </c>
      <c r="R22" s="187">
        <f t="shared" si="5"/>
        <v>0</v>
      </c>
      <c r="S22" s="188">
        <f t="shared" si="6"/>
        <v>0</v>
      </c>
      <c r="T22" s="293">
        <f t="shared" si="0"/>
        <v>718.86</v>
      </c>
      <c r="U22" s="65">
        <f t="shared" si="7"/>
        <v>1639</v>
      </c>
      <c r="W22" s="270">
        <f>+'Current Year - FY19 - Table 5'!AE17</f>
        <v>160.24</v>
      </c>
    </row>
    <row r="23" spans="2:23" ht="15.75" customHeight="1" x14ac:dyDescent="0.2">
      <c r="B23" s="132"/>
      <c r="C23" s="198" t="s">
        <v>7</v>
      </c>
      <c r="E23" s="199">
        <f>'Current Year - FY19 - Table 5'!U18</f>
        <v>728.65000000000009</v>
      </c>
      <c r="F23" s="3"/>
      <c r="G23" s="200">
        <f>'Prior Year - FY18 - Table 5'!U18</f>
        <v>721.36</v>
      </c>
      <c r="I23" s="201">
        <f t="shared" si="1"/>
        <v>7.2900000000000773</v>
      </c>
      <c r="J23" s="202">
        <f t="shared" si="2"/>
        <v>1.0105911056892644E-2</v>
      </c>
      <c r="L23" s="204">
        <v>-2.1030989046189861E-2</v>
      </c>
      <c r="O23" s="234"/>
      <c r="P23" s="187">
        <f t="shared" si="3"/>
        <v>0</v>
      </c>
      <c r="Q23" s="187">
        <f t="shared" si="4"/>
        <v>0</v>
      </c>
      <c r="R23" s="187">
        <f t="shared" si="5"/>
        <v>0</v>
      </c>
      <c r="S23" s="188">
        <f t="shared" si="6"/>
        <v>0</v>
      </c>
      <c r="T23" s="293">
        <f t="shared" si="0"/>
        <v>728.65</v>
      </c>
      <c r="U23" s="65">
        <f t="shared" si="7"/>
        <v>1661.32</v>
      </c>
      <c r="W23" s="270">
        <f>+'Current Year - FY19 - Table 5'!AE18</f>
        <v>103.69</v>
      </c>
    </row>
    <row r="24" spans="2:23" ht="15.75" customHeight="1" x14ac:dyDescent="0.2">
      <c r="B24" s="132"/>
      <c r="C24" s="198" t="s">
        <v>8</v>
      </c>
      <c r="E24" s="199">
        <f>'Current Year - FY19 - Table 5'!U19</f>
        <v>670.58999999999992</v>
      </c>
      <c r="F24" s="3"/>
      <c r="G24" s="200">
        <f>'Prior Year - FY18 - Table 5'!U19</f>
        <v>663.89</v>
      </c>
      <c r="I24" s="201">
        <f t="shared" si="1"/>
        <v>6.6999999999999318</v>
      </c>
      <c r="J24" s="202">
        <f t="shared" si="2"/>
        <v>1.0092033318772585E-2</v>
      </c>
      <c r="L24" s="204">
        <v>-1.7606857071145593E-2</v>
      </c>
      <c r="O24" s="234"/>
      <c r="P24" s="187">
        <f t="shared" si="3"/>
        <v>0</v>
      </c>
      <c r="Q24" s="187">
        <f t="shared" si="4"/>
        <v>0</v>
      </c>
      <c r="R24" s="187">
        <f t="shared" si="5"/>
        <v>0</v>
      </c>
      <c r="S24" s="188">
        <f t="shared" si="6"/>
        <v>0</v>
      </c>
      <c r="T24" s="293">
        <f t="shared" si="0"/>
        <v>670.59</v>
      </c>
      <c r="U24" s="65">
        <f t="shared" si="7"/>
        <v>1528.95</v>
      </c>
      <c r="W24" s="270">
        <f>+'Current Year - FY19 - Table 5'!AE19</f>
        <v>103.69</v>
      </c>
    </row>
    <row r="25" spans="2:23" ht="15.75" customHeight="1" thickBot="1" x14ac:dyDescent="0.25">
      <c r="B25" s="20"/>
      <c r="C25" s="205" t="s">
        <v>9</v>
      </c>
      <c r="D25" s="122"/>
      <c r="E25" s="206">
        <f>'Current Year - FY19 - Table 5'!U20</f>
        <v>634.21</v>
      </c>
      <c r="F25" s="135"/>
      <c r="G25" s="207">
        <f>'Prior Year - FY18 - Table 5'!U20</f>
        <v>627.87</v>
      </c>
      <c r="H25" s="122"/>
      <c r="I25" s="208">
        <f t="shared" si="1"/>
        <v>6.3400000000000318</v>
      </c>
      <c r="J25" s="209">
        <f t="shared" si="2"/>
        <v>1.0097631675346858E-2</v>
      </c>
      <c r="K25" s="122"/>
      <c r="L25" s="210">
        <v>-1.9924712235668333E-2</v>
      </c>
      <c r="O25" s="234"/>
      <c r="P25" s="187">
        <f t="shared" si="3"/>
        <v>0</v>
      </c>
      <c r="Q25" s="187">
        <f t="shared" si="4"/>
        <v>0</v>
      </c>
      <c r="R25" s="187">
        <f t="shared" si="5"/>
        <v>0</v>
      </c>
      <c r="S25" s="188">
        <f t="shared" si="6"/>
        <v>0</v>
      </c>
      <c r="T25" s="293">
        <f t="shared" si="0"/>
        <v>634.21</v>
      </c>
      <c r="U25" s="134">
        <f t="shared" si="7"/>
        <v>1446</v>
      </c>
      <c r="W25" s="270">
        <f>+'Current Year - FY19 - Table 5'!AE20</f>
        <v>52.790000000000006</v>
      </c>
    </row>
    <row r="26" spans="2:23" ht="15.75" customHeight="1" x14ac:dyDescent="0.2">
      <c r="B26" s="133" t="s">
        <v>104</v>
      </c>
      <c r="C26" s="211" t="s">
        <v>10</v>
      </c>
      <c r="E26" s="199">
        <f>'Current Year - FY19 - Table 5'!U21</f>
        <v>788.81</v>
      </c>
      <c r="F26" s="3"/>
      <c r="G26" s="200">
        <f>'Prior Year - FY18 - Table 5'!U21</f>
        <v>780.91000000000008</v>
      </c>
      <c r="I26" s="201">
        <f t="shared" si="1"/>
        <v>7.8999999999998636</v>
      </c>
      <c r="J26" s="202">
        <f t="shared" si="2"/>
        <v>1.0116402658436776E-2</v>
      </c>
      <c r="L26" s="204">
        <v>-4.9136658832498045E-4</v>
      </c>
      <c r="O26" s="234"/>
      <c r="P26" s="187">
        <f t="shared" si="3"/>
        <v>0</v>
      </c>
      <c r="Q26" s="187">
        <f t="shared" si="4"/>
        <v>0</v>
      </c>
      <c r="R26" s="187">
        <f t="shared" si="5"/>
        <v>0</v>
      </c>
      <c r="S26" s="188">
        <f t="shared" si="6"/>
        <v>0</v>
      </c>
      <c r="T26" s="293">
        <f t="shared" si="0"/>
        <v>788.81</v>
      </c>
      <c r="U26" s="65">
        <f t="shared" si="7"/>
        <v>1798.49</v>
      </c>
      <c r="W26" s="270">
        <f>+'Current Year - FY19 - Table 5'!AE21</f>
        <v>352.53</v>
      </c>
    </row>
    <row r="27" spans="2:23" ht="15.75" customHeight="1" x14ac:dyDescent="0.2">
      <c r="B27" s="132" t="s">
        <v>107</v>
      </c>
      <c r="C27" s="212" t="s">
        <v>11</v>
      </c>
      <c r="E27" s="199">
        <f>'Current Year - FY19 - Table 5'!U22</f>
        <v>788.81</v>
      </c>
      <c r="F27" s="3"/>
      <c r="G27" s="200">
        <f>'Prior Year - FY18 - Table 5'!U22</f>
        <v>780.91000000000008</v>
      </c>
      <c r="I27" s="201">
        <f t="shared" si="1"/>
        <v>7.8999999999998636</v>
      </c>
      <c r="J27" s="202">
        <f t="shared" si="2"/>
        <v>1.0116402658436776E-2</v>
      </c>
      <c r="L27" s="204">
        <v>5.7356415885855103E-4</v>
      </c>
      <c r="O27" s="234"/>
      <c r="P27" s="187">
        <f t="shared" si="3"/>
        <v>0</v>
      </c>
      <c r="Q27" s="187">
        <f t="shared" si="4"/>
        <v>0</v>
      </c>
      <c r="R27" s="187">
        <f t="shared" si="5"/>
        <v>0</v>
      </c>
      <c r="S27" s="188">
        <f t="shared" si="6"/>
        <v>0</v>
      </c>
      <c r="T27" s="293">
        <f t="shared" si="0"/>
        <v>788.81</v>
      </c>
      <c r="U27" s="65">
        <f t="shared" si="7"/>
        <v>1798.49</v>
      </c>
      <c r="W27" s="270">
        <f>+'Current Year - FY19 - Table 5'!AE22</f>
        <v>352.53</v>
      </c>
    </row>
    <row r="28" spans="2:23" ht="15.75" customHeight="1" x14ac:dyDescent="0.2">
      <c r="B28" s="132"/>
      <c r="C28" s="212" t="s">
        <v>12</v>
      </c>
      <c r="E28" s="199">
        <f>'Current Year - FY19 - Table 5'!U23</f>
        <v>670.63</v>
      </c>
      <c r="F28" s="3"/>
      <c r="G28" s="200">
        <f>'Prior Year - FY18 - Table 5'!U23</f>
        <v>663.92000000000007</v>
      </c>
      <c r="I28" s="201">
        <f t="shared" si="1"/>
        <v>6.7099999999999227</v>
      </c>
      <c r="J28" s="202">
        <f t="shared" si="2"/>
        <v>1.0106639354138936E-2</v>
      </c>
      <c r="L28" s="204">
        <v>2.8387286383263401E-3</v>
      </c>
      <c r="O28" s="234"/>
      <c r="P28" s="187">
        <f t="shared" si="3"/>
        <v>0</v>
      </c>
      <c r="Q28" s="187">
        <f t="shared" si="4"/>
        <v>0</v>
      </c>
      <c r="R28" s="187">
        <f t="shared" si="5"/>
        <v>0</v>
      </c>
      <c r="S28" s="188">
        <f t="shared" si="6"/>
        <v>0</v>
      </c>
      <c r="T28" s="293">
        <f t="shared" si="0"/>
        <v>670.63</v>
      </c>
      <c r="U28" s="65">
        <f t="shared" si="7"/>
        <v>1529.04</v>
      </c>
      <c r="W28" s="270">
        <f>+'Current Year - FY19 - Table 5'!AE23</f>
        <v>352.53</v>
      </c>
    </row>
    <row r="29" spans="2:23" ht="15.75" customHeight="1" x14ac:dyDescent="0.2">
      <c r="B29" s="132"/>
      <c r="C29" s="212" t="s">
        <v>13</v>
      </c>
      <c r="E29" s="199">
        <f>'Current Year - FY19 - Table 5'!U24</f>
        <v>667.22</v>
      </c>
      <c r="F29" s="3"/>
      <c r="G29" s="200">
        <f>'Prior Year - FY18 - Table 5'!U24</f>
        <v>660.54</v>
      </c>
      <c r="I29" s="201">
        <f t="shared" si="1"/>
        <v>6.6800000000000637</v>
      </c>
      <c r="J29" s="202">
        <f t="shared" si="2"/>
        <v>1.0112937899294613E-2</v>
      </c>
      <c r="L29" s="204">
        <v>-9.8674718377042055E-3</v>
      </c>
      <c r="O29" s="234"/>
      <c r="P29" s="187">
        <f t="shared" si="3"/>
        <v>0</v>
      </c>
      <c r="Q29" s="187">
        <f t="shared" si="4"/>
        <v>0</v>
      </c>
      <c r="R29" s="187">
        <f t="shared" si="5"/>
        <v>0</v>
      </c>
      <c r="S29" s="188">
        <f t="shared" si="6"/>
        <v>0</v>
      </c>
      <c r="T29" s="293">
        <f t="shared" si="0"/>
        <v>667.22</v>
      </c>
      <c r="U29" s="65">
        <f t="shared" si="7"/>
        <v>1521.26</v>
      </c>
      <c r="W29" s="270">
        <f>+'Current Year - FY19 - Table 5'!AE24</f>
        <v>241.31</v>
      </c>
    </row>
    <row r="30" spans="2:23" ht="15.75" customHeight="1" x14ac:dyDescent="0.2">
      <c r="B30" s="132"/>
      <c r="C30" s="212" t="s">
        <v>14</v>
      </c>
      <c r="E30" s="199">
        <f>'Current Year - FY19 - Table 5'!U25</f>
        <v>584.29</v>
      </c>
      <c r="F30" s="3"/>
      <c r="G30" s="200">
        <f>'Prior Year - FY18 - Table 5'!U25</f>
        <v>578.43000000000006</v>
      </c>
      <c r="I30" s="201">
        <f t="shared" si="1"/>
        <v>5.8599999999999</v>
      </c>
      <c r="J30" s="202">
        <f t="shared" si="2"/>
        <v>1.0130871496983039E-2</v>
      </c>
      <c r="L30" s="204">
        <v>-7.7334496907252685E-3</v>
      </c>
      <c r="O30" s="234"/>
      <c r="P30" s="187">
        <f t="shared" si="3"/>
        <v>0</v>
      </c>
      <c r="Q30" s="187">
        <f t="shared" si="4"/>
        <v>0</v>
      </c>
      <c r="R30" s="187">
        <f t="shared" si="5"/>
        <v>0</v>
      </c>
      <c r="S30" s="188">
        <f t="shared" si="6"/>
        <v>0</v>
      </c>
      <c r="T30" s="293">
        <f t="shared" si="0"/>
        <v>584.29</v>
      </c>
      <c r="U30" s="65">
        <f t="shared" si="7"/>
        <v>1332.18</v>
      </c>
      <c r="W30" s="270">
        <f>+'Current Year - FY19 - Table 5'!AE25</f>
        <v>241.31</v>
      </c>
    </row>
    <row r="31" spans="2:23" ht="15.75" customHeight="1" x14ac:dyDescent="0.2">
      <c r="B31" s="132"/>
      <c r="C31" s="212" t="s">
        <v>15</v>
      </c>
      <c r="E31" s="199">
        <f>'Current Year - FY19 - Table 5'!U26</f>
        <v>582.20000000000005</v>
      </c>
      <c r="F31" s="3"/>
      <c r="G31" s="200">
        <f>'Prior Year - FY18 - Table 5'!U26</f>
        <v>576.38</v>
      </c>
      <c r="I31" s="201">
        <f t="shared" si="1"/>
        <v>5.82000000000005</v>
      </c>
      <c r="J31" s="202">
        <f t="shared" si="2"/>
        <v>1.0097505118151306E-2</v>
      </c>
      <c r="L31" s="204">
        <v>1.6280256458692257E-3</v>
      </c>
      <c r="O31" s="234"/>
      <c r="P31" s="187">
        <f t="shared" si="3"/>
        <v>0</v>
      </c>
      <c r="Q31" s="187">
        <f t="shared" si="4"/>
        <v>0</v>
      </c>
      <c r="R31" s="187">
        <f t="shared" si="5"/>
        <v>0</v>
      </c>
      <c r="S31" s="188">
        <f t="shared" si="6"/>
        <v>0</v>
      </c>
      <c r="T31" s="293">
        <f t="shared" si="0"/>
        <v>582.20000000000005</v>
      </c>
      <c r="U31" s="65">
        <f t="shared" si="7"/>
        <v>1327.42</v>
      </c>
      <c r="W31" s="270">
        <f>+'Current Year - FY19 - Table 5'!AE26</f>
        <v>241.31</v>
      </c>
    </row>
    <row r="32" spans="2:23" ht="15.75" customHeight="1" x14ac:dyDescent="0.2">
      <c r="B32" s="132"/>
      <c r="C32" s="212" t="s">
        <v>16</v>
      </c>
      <c r="E32" s="199">
        <f>'Current Year - FY19 - Table 5'!U27</f>
        <v>573.71</v>
      </c>
      <c r="F32" s="3"/>
      <c r="G32" s="200">
        <f>'Prior Year - FY18 - Table 5'!U27</f>
        <v>567.97</v>
      </c>
      <c r="I32" s="201">
        <f t="shared" si="1"/>
        <v>5.7400000000000091</v>
      </c>
      <c r="J32" s="202">
        <f t="shared" si="2"/>
        <v>1.0106167579273569E-2</v>
      </c>
      <c r="L32" s="204">
        <v>-1.4777278772679812E-2</v>
      </c>
      <c r="O32" s="234"/>
      <c r="P32" s="187">
        <f t="shared" si="3"/>
        <v>0</v>
      </c>
      <c r="Q32" s="187">
        <f t="shared" si="4"/>
        <v>0</v>
      </c>
      <c r="R32" s="187">
        <f t="shared" si="5"/>
        <v>0</v>
      </c>
      <c r="S32" s="188">
        <f t="shared" si="6"/>
        <v>0</v>
      </c>
      <c r="T32" s="293">
        <f t="shared" si="0"/>
        <v>573.71</v>
      </c>
      <c r="U32" s="65">
        <f t="shared" si="7"/>
        <v>1308.06</v>
      </c>
      <c r="W32" s="270">
        <f>+'Current Year - FY19 - Table 5'!AE27</f>
        <v>160.24</v>
      </c>
    </row>
    <row r="33" spans="2:23" ht="15.75" customHeight="1" x14ac:dyDescent="0.2">
      <c r="B33" s="132"/>
      <c r="C33" s="212" t="s">
        <v>17</v>
      </c>
      <c r="E33" s="199">
        <f>'Current Year - FY19 - Table 5'!U28</f>
        <v>519.79999999999995</v>
      </c>
      <c r="F33" s="3"/>
      <c r="G33" s="200">
        <f>'Prior Year - FY18 - Table 5'!U28</f>
        <v>514.6</v>
      </c>
      <c r="I33" s="201">
        <f t="shared" si="1"/>
        <v>5.1999999999999318</v>
      </c>
      <c r="J33" s="202">
        <f t="shared" si="2"/>
        <v>1.0104935872522215E-2</v>
      </c>
      <c r="L33" s="204">
        <v>-1.2128879874596219E-2</v>
      </c>
      <c r="O33" s="234"/>
      <c r="P33" s="187">
        <f t="shared" si="3"/>
        <v>0</v>
      </c>
      <c r="Q33" s="187">
        <f t="shared" si="4"/>
        <v>0</v>
      </c>
      <c r="R33" s="187">
        <f t="shared" si="5"/>
        <v>0</v>
      </c>
      <c r="S33" s="188">
        <f t="shared" si="6"/>
        <v>0</v>
      </c>
      <c r="T33" s="293">
        <f t="shared" si="0"/>
        <v>519.79999999999995</v>
      </c>
      <c r="U33" s="65">
        <f t="shared" si="7"/>
        <v>1185.1400000000001</v>
      </c>
      <c r="W33" s="270">
        <f>+'Current Year - FY19 - Table 5'!AE28</f>
        <v>160.24</v>
      </c>
    </row>
    <row r="34" spans="2:23" ht="15.75" customHeight="1" x14ac:dyDescent="0.2">
      <c r="B34" s="132"/>
      <c r="C34" s="212" t="s">
        <v>18</v>
      </c>
      <c r="E34" s="199">
        <f>'Current Year - FY19 - Table 5'!U29</f>
        <v>461.75</v>
      </c>
      <c r="F34" s="3"/>
      <c r="G34" s="200">
        <f>'Prior Year - FY18 - Table 5'!U29</f>
        <v>457.12</v>
      </c>
      <c r="I34" s="201">
        <f t="shared" si="1"/>
        <v>4.6299999999999955</v>
      </c>
      <c r="J34" s="202">
        <f t="shared" si="2"/>
        <v>1.0128631431571569E-2</v>
      </c>
      <c r="L34" s="204">
        <v>-5.4548372636601568E-3</v>
      </c>
      <c r="O34" s="234"/>
      <c r="P34" s="187">
        <f t="shared" si="3"/>
        <v>0</v>
      </c>
      <c r="Q34" s="187">
        <f t="shared" si="4"/>
        <v>0</v>
      </c>
      <c r="R34" s="187">
        <f t="shared" si="5"/>
        <v>0</v>
      </c>
      <c r="S34" s="188">
        <f t="shared" si="6"/>
        <v>0</v>
      </c>
      <c r="T34" s="293">
        <f t="shared" si="0"/>
        <v>461.75</v>
      </c>
      <c r="U34" s="65">
        <f t="shared" si="7"/>
        <v>1052.79</v>
      </c>
      <c r="W34" s="270">
        <f>+'Current Year - FY19 - Table 5'!AE29</f>
        <v>160.24</v>
      </c>
    </row>
    <row r="35" spans="2:23" ht="15.75" customHeight="1" x14ac:dyDescent="0.2">
      <c r="B35" s="132"/>
      <c r="C35" s="212" t="s">
        <v>19</v>
      </c>
      <c r="E35" s="199">
        <f>'Current Year - FY19 - Table 5'!U30</f>
        <v>498.49</v>
      </c>
      <c r="F35" s="3"/>
      <c r="G35" s="200">
        <f>'Prior Year - FY18 - Table 5'!U30</f>
        <v>493.51</v>
      </c>
      <c r="I35" s="201">
        <f t="shared" si="1"/>
        <v>4.9800000000000182</v>
      </c>
      <c r="J35" s="202">
        <f t="shared" si="2"/>
        <v>1.0090980932503938E-2</v>
      </c>
      <c r="L35" s="204">
        <v>-1.3496335268756108E-2</v>
      </c>
      <c r="O35" s="234"/>
      <c r="P35" s="187">
        <f t="shared" si="3"/>
        <v>0</v>
      </c>
      <c r="Q35" s="187">
        <f t="shared" si="4"/>
        <v>0</v>
      </c>
      <c r="R35" s="187">
        <f t="shared" si="5"/>
        <v>0</v>
      </c>
      <c r="S35" s="188">
        <f t="shared" si="6"/>
        <v>0</v>
      </c>
      <c r="T35" s="293">
        <f t="shared" si="0"/>
        <v>498.49</v>
      </c>
      <c r="U35" s="65">
        <f t="shared" si="7"/>
        <v>1136.56</v>
      </c>
      <c r="W35" s="270">
        <f>+'Current Year - FY19 - Table 5'!AE30</f>
        <v>103.69</v>
      </c>
    </row>
    <row r="36" spans="2:23" ht="15.75" customHeight="1" x14ac:dyDescent="0.2">
      <c r="B36" s="132"/>
      <c r="C36" s="212" t="s">
        <v>20</v>
      </c>
      <c r="E36" s="199">
        <f>'Current Year - FY19 - Table 5'!U31</f>
        <v>469.46000000000004</v>
      </c>
      <c r="F36" s="3"/>
      <c r="G36" s="200">
        <f>'Prior Year - FY18 - Table 5'!U31</f>
        <v>464.77000000000004</v>
      </c>
      <c r="I36" s="201">
        <f t="shared" si="1"/>
        <v>4.6899999999999977</v>
      </c>
      <c r="J36" s="202">
        <f t="shared" si="2"/>
        <v>1.0091012758999068E-2</v>
      </c>
      <c r="L36" s="204">
        <v>-1.4536006343446813E-2</v>
      </c>
      <c r="O36" s="234"/>
      <c r="P36" s="187">
        <f t="shared" si="3"/>
        <v>0</v>
      </c>
      <c r="Q36" s="187">
        <f t="shared" si="4"/>
        <v>0</v>
      </c>
      <c r="R36" s="187">
        <f t="shared" si="5"/>
        <v>0</v>
      </c>
      <c r="S36" s="188">
        <f t="shared" si="6"/>
        <v>0</v>
      </c>
      <c r="T36" s="293">
        <f t="shared" si="0"/>
        <v>469.46</v>
      </c>
      <c r="U36" s="65">
        <f t="shared" si="7"/>
        <v>1070.3699999999999</v>
      </c>
      <c r="W36" s="270">
        <f>+'Current Year - FY19 - Table 5'!AE31</f>
        <v>103.69</v>
      </c>
    </row>
    <row r="37" spans="2:23" ht="15.75" customHeight="1" x14ac:dyDescent="0.2">
      <c r="B37" s="132"/>
      <c r="C37" s="212" t="s">
        <v>21</v>
      </c>
      <c r="E37" s="199">
        <f>'Current Year - FY19 - Table 5'!U32</f>
        <v>390.67999999999995</v>
      </c>
      <c r="F37" s="3"/>
      <c r="G37" s="200">
        <f>'Prior Year - FY18 - Table 5'!U32</f>
        <v>386.76</v>
      </c>
      <c r="I37" s="201">
        <f t="shared" si="1"/>
        <v>3.9199999999999591</v>
      </c>
      <c r="J37" s="202">
        <f t="shared" si="2"/>
        <v>1.0135484538214808E-2</v>
      </c>
      <c r="L37" s="204">
        <v>-1.0606792603636481E-2</v>
      </c>
      <c r="O37" s="234"/>
      <c r="P37" s="187">
        <f t="shared" si="3"/>
        <v>0</v>
      </c>
      <c r="Q37" s="187">
        <f t="shared" si="4"/>
        <v>0</v>
      </c>
      <c r="R37" s="187">
        <f t="shared" si="5"/>
        <v>0</v>
      </c>
      <c r="S37" s="188">
        <f t="shared" si="6"/>
        <v>0</v>
      </c>
      <c r="T37" s="293">
        <f t="shared" si="0"/>
        <v>390.68</v>
      </c>
      <c r="U37" s="65">
        <f t="shared" si="7"/>
        <v>890.75</v>
      </c>
      <c r="W37" s="270">
        <f>+'Current Year - FY19 - Table 5'!AE32</f>
        <v>103.69</v>
      </c>
    </row>
    <row r="38" spans="2:23" ht="15.75" customHeight="1" x14ac:dyDescent="0.2">
      <c r="B38" s="132"/>
      <c r="C38" s="212" t="s">
        <v>22</v>
      </c>
      <c r="E38" s="199">
        <f>'Current Year - FY19 - Table 5'!U33</f>
        <v>476.63</v>
      </c>
      <c r="F38" s="3"/>
      <c r="G38" s="200">
        <f>'Prior Year - FY18 - Table 5'!U33</f>
        <v>471.86</v>
      </c>
      <c r="I38" s="201">
        <f t="shared" si="1"/>
        <v>4.7699999999999818</v>
      </c>
      <c r="J38" s="202">
        <f t="shared" si="2"/>
        <v>1.0108930615012888E-2</v>
      </c>
      <c r="L38" s="204">
        <v>-1.84550629578841E-2</v>
      </c>
      <c r="O38" s="234"/>
      <c r="P38" s="187">
        <f t="shared" si="3"/>
        <v>0</v>
      </c>
      <c r="Q38" s="187">
        <f t="shared" si="4"/>
        <v>0</v>
      </c>
      <c r="R38" s="187">
        <f t="shared" si="5"/>
        <v>0</v>
      </c>
      <c r="S38" s="188">
        <f t="shared" si="6"/>
        <v>0</v>
      </c>
      <c r="T38" s="293">
        <f t="shared" si="0"/>
        <v>476.63</v>
      </c>
      <c r="U38" s="65">
        <f t="shared" si="7"/>
        <v>1086.72</v>
      </c>
      <c r="W38" s="270">
        <f>+'Current Year - FY19 - Table 5'!AE33</f>
        <v>52.790000000000006</v>
      </c>
    </row>
    <row r="39" spans="2:23" ht="15.75" customHeight="1" thickBot="1" x14ac:dyDescent="0.25">
      <c r="B39" s="20"/>
      <c r="C39" s="213" t="s">
        <v>23</v>
      </c>
      <c r="D39" s="122"/>
      <c r="E39" s="206">
        <f>'Current Year - FY19 - Table 5'!U34</f>
        <v>312.82</v>
      </c>
      <c r="F39" s="135"/>
      <c r="G39" s="207">
        <f>'Prior Year - FY18 - Table 5'!U34</f>
        <v>309.7</v>
      </c>
      <c r="H39" s="122"/>
      <c r="I39" s="208">
        <f t="shared" si="1"/>
        <v>3.1200000000000045</v>
      </c>
      <c r="J39" s="209">
        <f t="shared" si="2"/>
        <v>1.0074265418146608E-2</v>
      </c>
      <c r="K39" s="122"/>
      <c r="L39" s="210">
        <v>-1.3433650992077297E-2</v>
      </c>
      <c r="O39" s="234"/>
      <c r="P39" s="187">
        <f t="shared" si="3"/>
        <v>0</v>
      </c>
      <c r="Q39" s="187">
        <f t="shared" si="4"/>
        <v>0</v>
      </c>
      <c r="R39" s="187">
        <f t="shared" si="5"/>
        <v>0</v>
      </c>
      <c r="S39" s="188">
        <f t="shared" si="6"/>
        <v>0</v>
      </c>
      <c r="T39" s="293">
        <f t="shared" si="0"/>
        <v>312.82</v>
      </c>
      <c r="U39" s="134">
        <f t="shared" si="7"/>
        <v>713.23</v>
      </c>
      <c r="W39" s="270">
        <f>+'Current Year - FY19 - Table 5'!AE34</f>
        <v>52.790000000000006</v>
      </c>
    </row>
    <row r="40" spans="2:23" ht="15.75" customHeight="1" x14ac:dyDescent="0.2">
      <c r="B40" s="133" t="s">
        <v>106</v>
      </c>
      <c r="C40" s="218" t="s">
        <v>72</v>
      </c>
      <c r="E40" s="199">
        <f>'Current Year - FY19 - Table 5'!U35</f>
        <v>878.13000000000011</v>
      </c>
      <c r="F40" s="3"/>
      <c r="G40" s="200">
        <f>'Prior Year - FY18 - Table 5'!U35</f>
        <v>869.33</v>
      </c>
      <c r="I40" s="201">
        <f t="shared" si="1"/>
        <v>8.8000000000000682</v>
      </c>
      <c r="J40" s="202">
        <f t="shared" si="2"/>
        <v>1.0122738200683363E-2</v>
      </c>
      <c r="L40" s="204">
        <v>-3.497850826731308E-2</v>
      </c>
      <c r="O40" s="234"/>
      <c r="P40" s="187">
        <f t="shared" si="3"/>
        <v>0</v>
      </c>
      <c r="Q40" s="187">
        <f t="shared" si="4"/>
        <v>0</v>
      </c>
      <c r="R40" s="187">
        <f t="shared" si="5"/>
        <v>0</v>
      </c>
      <c r="S40" s="188">
        <f t="shared" si="6"/>
        <v>0</v>
      </c>
      <c r="T40" s="293">
        <f t="shared" si="0"/>
        <v>878.13</v>
      </c>
      <c r="U40" s="65">
        <f t="shared" si="7"/>
        <v>2002.14</v>
      </c>
      <c r="W40" s="270">
        <f>+'Current Year - FY19 - Table 5'!AE35</f>
        <v>23</v>
      </c>
    </row>
    <row r="41" spans="2:23" ht="15.75" customHeight="1" x14ac:dyDescent="0.2">
      <c r="B41" s="132"/>
      <c r="C41" s="212" t="s">
        <v>73</v>
      </c>
      <c r="E41" s="199">
        <f>'Current Year - FY19 - Table 5'!U36</f>
        <v>689.43999999999994</v>
      </c>
      <c r="F41" s="3"/>
      <c r="G41" s="200">
        <f>'Prior Year - FY18 - Table 5'!U36</f>
        <v>682.53</v>
      </c>
      <c r="I41" s="201">
        <f t="shared" si="1"/>
        <v>6.9099999999999682</v>
      </c>
      <c r="J41" s="202">
        <f t="shared" si="2"/>
        <v>1.0124097109284528E-2</v>
      </c>
      <c r="L41" s="204">
        <v>-3.0571026791401952E-2</v>
      </c>
      <c r="O41" s="234"/>
      <c r="P41" s="187">
        <f t="shared" si="3"/>
        <v>0</v>
      </c>
      <c r="Q41" s="187">
        <f t="shared" si="4"/>
        <v>0</v>
      </c>
      <c r="R41" s="187">
        <f t="shared" si="5"/>
        <v>0</v>
      </c>
      <c r="S41" s="188">
        <f t="shared" si="6"/>
        <v>0</v>
      </c>
      <c r="T41" s="293">
        <f t="shared" si="0"/>
        <v>689.44</v>
      </c>
      <c r="U41" s="65">
        <f t="shared" si="7"/>
        <v>1571.92</v>
      </c>
      <c r="W41" s="270">
        <f>+'Current Year - FY19 - Table 5'!AE36</f>
        <v>23</v>
      </c>
    </row>
    <row r="42" spans="2:23" ht="15.75" customHeight="1" thickBot="1" x14ac:dyDescent="0.25">
      <c r="B42" s="20"/>
      <c r="C42" s="213" t="s">
        <v>74</v>
      </c>
      <c r="D42" s="122"/>
      <c r="E42" s="206">
        <f>'Current Year - FY19 - Table 5'!U37</f>
        <v>616.87</v>
      </c>
      <c r="F42" s="135"/>
      <c r="G42" s="207">
        <f>'Prior Year - FY18 - Table 5'!U37</f>
        <v>610.69000000000005</v>
      </c>
      <c r="H42" s="122"/>
      <c r="I42" s="208">
        <f t="shared" si="1"/>
        <v>6.17999999999995</v>
      </c>
      <c r="J42" s="209">
        <f t="shared" si="2"/>
        <v>1.0119700666459168E-2</v>
      </c>
      <c r="K42" s="122"/>
      <c r="L42" s="204">
        <v>-2.6211267843871188E-2</v>
      </c>
      <c r="O42" s="234"/>
      <c r="P42" s="187">
        <f t="shared" si="3"/>
        <v>0</v>
      </c>
      <c r="Q42" s="187">
        <f t="shared" si="4"/>
        <v>0</v>
      </c>
      <c r="R42" s="187">
        <f t="shared" si="5"/>
        <v>0</v>
      </c>
      <c r="S42" s="188">
        <f t="shared" si="6"/>
        <v>0</v>
      </c>
      <c r="T42" s="293">
        <f t="shared" si="0"/>
        <v>616.87</v>
      </c>
      <c r="U42" s="134">
        <f t="shared" si="7"/>
        <v>1406.46</v>
      </c>
      <c r="W42" s="270">
        <f>+'Current Year - FY19 - Table 5'!AE37</f>
        <v>23</v>
      </c>
    </row>
    <row r="43" spans="2:23" ht="15.75" customHeight="1" x14ac:dyDescent="0.2">
      <c r="B43" s="133" t="s">
        <v>95</v>
      </c>
      <c r="C43" s="218" t="s">
        <v>75</v>
      </c>
      <c r="E43" s="199">
        <f>'Current Year - FY19 - Table 5'!U38</f>
        <v>596.13</v>
      </c>
      <c r="F43" s="3"/>
      <c r="G43" s="200">
        <f>'Prior Year - FY18 - Table 5'!U38</f>
        <v>590.16000000000008</v>
      </c>
      <c r="I43" s="201">
        <f t="shared" si="1"/>
        <v>5.9699999999999136</v>
      </c>
      <c r="J43" s="202">
        <f t="shared" si="2"/>
        <v>1.011590077267167E-2</v>
      </c>
      <c r="L43" s="204">
        <v>-2.7070026666167528E-2</v>
      </c>
      <c r="O43" s="234"/>
      <c r="P43" s="187">
        <f t="shared" si="3"/>
        <v>0</v>
      </c>
      <c r="Q43" s="187">
        <f t="shared" si="4"/>
        <v>0</v>
      </c>
      <c r="R43" s="187">
        <f t="shared" si="5"/>
        <v>0</v>
      </c>
      <c r="S43" s="188">
        <f t="shared" si="6"/>
        <v>0</v>
      </c>
      <c r="T43" s="293">
        <f t="shared" si="0"/>
        <v>596.13</v>
      </c>
      <c r="U43" s="65">
        <f t="shared" si="7"/>
        <v>1359.18</v>
      </c>
      <c r="W43" s="270">
        <f>+'Current Year - FY19 - Table 5'!AE38</f>
        <v>23</v>
      </c>
    </row>
    <row r="44" spans="2:23" ht="15.75" customHeight="1" x14ac:dyDescent="0.2">
      <c r="B44" s="133" t="s">
        <v>96</v>
      </c>
      <c r="C44" s="212" t="s">
        <v>76</v>
      </c>
      <c r="E44" s="199">
        <f>'Current Year - FY19 - Table 5'!U39</f>
        <v>496.6</v>
      </c>
      <c r="F44" s="3"/>
      <c r="G44" s="200">
        <f>'Prior Year - FY18 - Table 5'!U39</f>
        <v>491.63</v>
      </c>
      <c r="I44" s="201">
        <f t="shared" si="1"/>
        <v>4.9700000000000273</v>
      </c>
      <c r="J44" s="202">
        <f t="shared" si="2"/>
        <v>1.0109228484836212E-2</v>
      </c>
      <c r="L44" s="204">
        <v>-2.4077883396813427E-2</v>
      </c>
      <c r="O44" s="234"/>
      <c r="P44" s="187">
        <f t="shared" si="3"/>
        <v>0</v>
      </c>
      <c r="Q44" s="187">
        <f t="shared" si="4"/>
        <v>0</v>
      </c>
      <c r="R44" s="187">
        <f t="shared" si="5"/>
        <v>0</v>
      </c>
      <c r="S44" s="188">
        <f t="shared" si="6"/>
        <v>0</v>
      </c>
      <c r="T44" s="293">
        <f t="shared" si="0"/>
        <v>496.6</v>
      </c>
      <c r="U44" s="65">
        <f t="shared" si="7"/>
        <v>1132.25</v>
      </c>
      <c r="W44" s="270">
        <f>+'Current Year - FY19 - Table 5'!AE39</f>
        <v>23</v>
      </c>
    </row>
    <row r="45" spans="2:23" ht="15.75" customHeight="1" x14ac:dyDescent="0.2">
      <c r="B45" s="132"/>
      <c r="C45" s="212" t="s">
        <v>77</v>
      </c>
      <c r="E45" s="199">
        <f>'Current Year - FY19 - Table 5'!U40</f>
        <v>558.80999999999995</v>
      </c>
      <c r="F45" s="3"/>
      <c r="G45" s="200">
        <f>'Prior Year - FY18 - Table 5'!U40</f>
        <v>553.21</v>
      </c>
      <c r="I45" s="201">
        <f t="shared" si="1"/>
        <v>5.5999999999999091</v>
      </c>
      <c r="J45" s="202">
        <f t="shared" si="2"/>
        <v>1.012273820068312E-2</v>
      </c>
      <c r="L45" s="204">
        <v>-2.4877046670465416E-2</v>
      </c>
      <c r="O45" s="234"/>
      <c r="P45" s="187">
        <f t="shared" si="3"/>
        <v>0</v>
      </c>
      <c r="Q45" s="187">
        <f t="shared" si="4"/>
        <v>0</v>
      </c>
      <c r="R45" s="187">
        <f t="shared" si="5"/>
        <v>0</v>
      </c>
      <c r="S45" s="188">
        <f t="shared" si="6"/>
        <v>0</v>
      </c>
      <c r="T45" s="293">
        <f t="shared" si="0"/>
        <v>558.80999999999995</v>
      </c>
      <c r="U45" s="65">
        <f t="shared" si="7"/>
        <v>1274.0899999999999</v>
      </c>
      <c r="W45" s="270">
        <f>+'Current Year - FY19 - Table 5'!AE40</f>
        <v>23</v>
      </c>
    </row>
    <row r="46" spans="2:23" ht="15.75" customHeight="1" x14ac:dyDescent="0.2">
      <c r="B46" s="132"/>
      <c r="C46" s="212" t="s">
        <v>78</v>
      </c>
      <c r="E46" s="199">
        <f>'Current Year - FY19 - Table 5'!U41</f>
        <v>467.57</v>
      </c>
      <c r="F46" s="3"/>
      <c r="G46" s="200">
        <f>'Prior Year - FY18 - Table 5'!U41</f>
        <v>462.89</v>
      </c>
      <c r="I46" s="201">
        <f t="shared" si="1"/>
        <v>4.6800000000000068</v>
      </c>
      <c r="J46" s="202">
        <f t="shared" si="2"/>
        <v>1.011039339799954E-2</v>
      </c>
      <c r="L46" s="204">
        <v>-2.7284646934823041E-2</v>
      </c>
      <c r="O46" s="234"/>
      <c r="P46" s="187">
        <f t="shared" si="3"/>
        <v>0</v>
      </c>
      <c r="Q46" s="187">
        <f t="shared" si="4"/>
        <v>0</v>
      </c>
      <c r="R46" s="187">
        <f t="shared" si="5"/>
        <v>0</v>
      </c>
      <c r="S46" s="188">
        <f t="shared" si="6"/>
        <v>0</v>
      </c>
      <c r="T46" s="293">
        <f t="shared" si="0"/>
        <v>467.57</v>
      </c>
      <c r="U46" s="65">
        <f t="shared" si="7"/>
        <v>1066.06</v>
      </c>
      <c r="W46" s="270">
        <f>+'Current Year - FY19 - Table 5'!AE41</f>
        <v>23</v>
      </c>
    </row>
    <row r="47" spans="2:23" ht="15.75" customHeight="1" x14ac:dyDescent="0.2">
      <c r="B47" s="132"/>
      <c r="C47" s="212" t="s">
        <v>79</v>
      </c>
      <c r="E47" s="199">
        <f>'Current Year - FY19 - Table 5'!U42</f>
        <v>527.70000000000005</v>
      </c>
      <c r="F47" s="3"/>
      <c r="G47" s="200">
        <f>'Prior Year - FY18 - Table 5'!U42</f>
        <v>522.42000000000007</v>
      </c>
      <c r="I47" s="201">
        <f t="shared" si="1"/>
        <v>5.2799999999999727</v>
      </c>
      <c r="J47" s="202">
        <f t="shared" si="2"/>
        <v>1.0106810612151089E-2</v>
      </c>
      <c r="L47" s="204">
        <v>-1.9861332654449341E-2</v>
      </c>
      <c r="O47" s="234"/>
      <c r="P47" s="187">
        <f t="shared" si="3"/>
        <v>0</v>
      </c>
      <c r="Q47" s="187">
        <f t="shared" si="4"/>
        <v>0</v>
      </c>
      <c r="R47" s="187">
        <f t="shared" si="5"/>
        <v>0</v>
      </c>
      <c r="S47" s="188">
        <f t="shared" si="6"/>
        <v>0</v>
      </c>
      <c r="T47" s="293">
        <f t="shared" si="0"/>
        <v>527.70000000000005</v>
      </c>
      <c r="U47" s="65">
        <f t="shared" si="7"/>
        <v>1203.1600000000001</v>
      </c>
      <c r="W47" s="270">
        <f>+'Current Year - FY19 - Table 5'!AE42</f>
        <v>23</v>
      </c>
    </row>
    <row r="48" spans="2:23" ht="15.75" customHeight="1" x14ac:dyDescent="0.2">
      <c r="B48" s="132"/>
      <c r="C48" s="212" t="s">
        <v>80</v>
      </c>
      <c r="E48" s="199">
        <f>'Current Year - FY19 - Table 5'!U43</f>
        <v>442.69</v>
      </c>
      <c r="F48" s="3"/>
      <c r="G48" s="200">
        <f>'Prior Year - FY18 - Table 5'!U43</f>
        <v>438.26000000000005</v>
      </c>
      <c r="I48" s="201">
        <f t="shared" si="1"/>
        <v>4.42999999999995</v>
      </c>
      <c r="J48" s="202">
        <f t="shared" si="2"/>
        <v>1.0108154976497854E-2</v>
      </c>
      <c r="L48" s="204">
        <v>-2.2064348644101044E-2</v>
      </c>
      <c r="O48" s="234"/>
      <c r="P48" s="187">
        <f t="shared" si="3"/>
        <v>0</v>
      </c>
      <c r="Q48" s="187">
        <f t="shared" si="4"/>
        <v>0</v>
      </c>
      <c r="R48" s="187">
        <f t="shared" si="5"/>
        <v>0</v>
      </c>
      <c r="S48" s="188">
        <f t="shared" si="6"/>
        <v>0</v>
      </c>
      <c r="T48" s="293">
        <f t="shared" si="0"/>
        <v>442.69</v>
      </c>
      <c r="U48" s="65">
        <f t="shared" si="7"/>
        <v>1009.33</v>
      </c>
      <c r="W48" s="270">
        <f>+'Current Year - FY19 - Table 5'!AE43</f>
        <v>23</v>
      </c>
    </row>
    <row r="49" spans="2:23" ht="15.75" customHeight="1" x14ac:dyDescent="0.2">
      <c r="B49" s="132"/>
      <c r="C49" s="212" t="s">
        <v>81</v>
      </c>
      <c r="E49" s="199">
        <f>'Current Year - FY19 - Table 5'!U44</f>
        <v>521.48</v>
      </c>
      <c r="F49" s="3"/>
      <c r="G49" s="200">
        <f>'Prior Year - FY18 - Table 5'!U44</f>
        <v>516.27</v>
      </c>
      <c r="I49" s="201">
        <f t="shared" si="1"/>
        <v>5.2100000000000364</v>
      </c>
      <c r="J49" s="202">
        <f t="shared" si="2"/>
        <v>1.0091618726635358E-2</v>
      </c>
      <c r="L49" s="204">
        <v>-2.4106729720748791E-2</v>
      </c>
      <c r="O49" s="234"/>
      <c r="P49" s="187">
        <f t="shared" si="3"/>
        <v>0</v>
      </c>
      <c r="Q49" s="187">
        <f t="shared" si="4"/>
        <v>0</v>
      </c>
      <c r="R49" s="187">
        <f t="shared" si="5"/>
        <v>0</v>
      </c>
      <c r="S49" s="188">
        <f t="shared" si="6"/>
        <v>0</v>
      </c>
      <c r="T49" s="293">
        <f t="shared" ref="T49:T82" si="8">ROUND(+E49*$T$16,2)</f>
        <v>521.48</v>
      </c>
      <c r="U49" s="65">
        <f t="shared" si="7"/>
        <v>1188.97</v>
      </c>
      <c r="W49" s="270">
        <f>+'Current Year - FY19 - Table 5'!AE44</f>
        <v>23</v>
      </c>
    </row>
    <row r="50" spans="2:23" ht="15.75" customHeight="1" thickBot="1" x14ac:dyDescent="0.25">
      <c r="B50" s="214"/>
      <c r="C50" s="213" t="s">
        <v>82</v>
      </c>
      <c r="D50" s="215"/>
      <c r="E50" s="206">
        <f>'Current Year - FY19 - Table 5'!U45</f>
        <v>438.54999999999995</v>
      </c>
      <c r="F50" s="137"/>
      <c r="G50" s="207">
        <f>'Prior Year - FY18 - Table 5'!U45</f>
        <v>434.15000000000003</v>
      </c>
      <c r="H50" s="215"/>
      <c r="I50" s="216">
        <f t="shared" si="1"/>
        <v>4.3999999999999204</v>
      </c>
      <c r="J50" s="209">
        <f t="shared" si="2"/>
        <v>1.0134746055510584E-2</v>
      </c>
      <c r="K50" s="215"/>
      <c r="L50" s="217">
        <v>-2.4446192959504062E-2</v>
      </c>
      <c r="O50" s="234"/>
      <c r="P50" s="187">
        <f t="shared" si="3"/>
        <v>0</v>
      </c>
      <c r="Q50" s="187">
        <f t="shared" si="4"/>
        <v>0</v>
      </c>
      <c r="R50" s="187">
        <f t="shared" si="5"/>
        <v>0</v>
      </c>
      <c r="S50" s="188">
        <f t="shared" si="6"/>
        <v>0</v>
      </c>
      <c r="T50" s="293">
        <f t="shared" si="8"/>
        <v>438.55</v>
      </c>
      <c r="U50" s="134">
        <f t="shared" si="7"/>
        <v>999.89</v>
      </c>
      <c r="W50" s="270">
        <f>+'Current Year - FY19 - Table 5'!AE45</f>
        <v>23</v>
      </c>
    </row>
    <row r="51" spans="2:23" ht="15.75" customHeight="1" x14ac:dyDescent="0.2">
      <c r="B51" s="133" t="s">
        <v>95</v>
      </c>
      <c r="C51" s="218" t="s">
        <v>83</v>
      </c>
      <c r="E51" s="199">
        <f>'Current Year - FY19 - Table 5'!U46</f>
        <v>542.23</v>
      </c>
      <c r="F51" s="3"/>
      <c r="G51" s="200">
        <f>'Prior Year - FY18 - Table 5'!U46</f>
        <v>536.79</v>
      </c>
      <c r="I51" s="201">
        <f t="shared" si="1"/>
        <v>5.4400000000000546</v>
      </c>
      <c r="J51" s="202">
        <f t="shared" si="2"/>
        <v>1.0134316958214673E-2</v>
      </c>
      <c r="L51" s="204">
        <v>-1.3271369718924737E-2</v>
      </c>
      <c r="O51" s="234"/>
      <c r="P51" s="187">
        <f t="shared" si="3"/>
        <v>0</v>
      </c>
      <c r="Q51" s="187">
        <f t="shared" si="4"/>
        <v>0</v>
      </c>
      <c r="R51" s="187">
        <f t="shared" si="5"/>
        <v>0</v>
      </c>
      <c r="S51" s="188">
        <f t="shared" si="6"/>
        <v>0</v>
      </c>
      <c r="T51" s="293">
        <f t="shared" si="8"/>
        <v>542.23</v>
      </c>
      <c r="U51" s="65">
        <f t="shared" si="7"/>
        <v>1236.28</v>
      </c>
      <c r="W51" s="270">
        <f>+'Current Year - FY19 - Table 5'!AE46</f>
        <v>23</v>
      </c>
    </row>
    <row r="52" spans="2:23" ht="15.75" customHeight="1" x14ac:dyDescent="0.2">
      <c r="B52" s="133" t="s">
        <v>97</v>
      </c>
      <c r="C52" s="212" t="s">
        <v>84</v>
      </c>
      <c r="E52" s="199">
        <f>'Current Year - FY19 - Table 5'!U47</f>
        <v>455.13</v>
      </c>
      <c r="F52" s="3"/>
      <c r="G52" s="200">
        <f>'Prior Year - FY18 - Table 5'!U47</f>
        <v>450.58</v>
      </c>
      <c r="I52" s="201">
        <f t="shared" si="1"/>
        <v>4.5500000000000114</v>
      </c>
      <c r="J52" s="202">
        <f t="shared" si="2"/>
        <v>1.0098095787651497E-2</v>
      </c>
      <c r="L52" s="204">
        <v>-1.4877570132618699E-2</v>
      </c>
      <c r="O52" s="234"/>
      <c r="P52" s="187">
        <f t="shared" si="3"/>
        <v>0</v>
      </c>
      <c r="Q52" s="187">
        <f t="shared" si="4"/>
        <v>0</v>
      </c>
      <c r="R52" s="187">
        <f t="shared" si="5"/>
        <v>0</v>
      </c>
      <c r="S52" s="188">
        <f t="shared" si="6"/>
        <v>0</v>
      </c>
      <c r="T52" s="293">
        <f t="shared" si="8"/>
        <v>455.13</v>
      </c>
      <c r="U52" s="65">
        <f t="shared" si="7"/>
        <v>1037.7</v>
      </c>
      <c r="W52" s="270">
        <f>+'Current Year - FY19 - Table 5'!AE47</f>
        <v>23</v>
      </c>
    </row>
    <row r="53" spans="2:23" ht="15.75" customHeight="1" x14ac:dyDescent="0.2">
      <c r="B53" s="132"/>
      <c r="C53" s="212" t="s">
        <v>85</v>
      </c>
      <c r="E53" s="199">
        <f>'Current Year - FY19 - Table 5'!U48</f>
        <v>521.48</v>
      </c>
      <c r="F53" s="3"/>
      <c r="G53" s="200">
        <f>'Prior Year - FY18 - Table 5'!U48</f>
        <v>516.27</v>
      </c>
      <c r="I53" s="201">
        <f t="shared" si="1"/>
        <v>5.2100000000000364</v>
      </c>
      <c r="J53" s="202">
        <f t="shared" si="2"/>
        <v>1.0091618726635358E-2</v>
      </c>
      <c r="L53" s="204">
        <v>-1.5445559942969053E-2</v>
      </c>
      <c r="O53" s="234"/>
      <c r="P53" s="187">
        <f t="shared" si="3"/>
        <v>0</v>
      </c>
      <c r="Q53" s="187">
        <f t="shared" si="4"/>
        <v>0</v>
      </c>
      <c r="R53" s="187">
        <f t="shared" si="5"/>
        <v>0</v>
      </c>
      <c r="S53" s="188">
        <f t="shared" si="6"/>
        <v>0</v>
      </c>
      <c r="T53" s="293">
        <f t="shared" si="8"/>
        <v>521.48</v>
      </c>
      <c r="U53" s="65">
        <f t="shared" si="7"/>
        <v>1188.97</v>
      </c>
      <c r="W53" s="270">
        <f>+'Current Year - FY19 - Table 5'!AE48</f>
        <v>23</v>
      </c>
    </row>
    <row r="54" spans="2:23" ht="15.75" customHeight="1" x14ac:dyDescent="0.2">
      <c r="B54" s="132"/>
      <c r="C54" s="212" t="s">
        <v>86</v>
      </c>
      <c r="E54" s="199">
        <f>'Current Year - FY19 - Table 5'!U49</f>
        <v>438.54999999999995</v>
      </c>
      <c r="F54" s="3"/>
      <c r="G54" s="200">
        <f>'Prior Year - FY18 - Table 5'!U49</f>
        <v>434.15000000000003</v>
      </c>
      <c r="I54" s="201">
        <f t="shared" si="1"/>
        <v>4.3999999999999204</v>
      </c>
      <c r="J54" s="202">
        <f t="shared" si="2"/>
        <v>1.0134746055510584E-2</v>
      </c>
      <c r="L54" s="204">
        <v>-1.0503294499259803E-2</v>
      </c>
      <c r="O54" s="234"/>
      <c r="P54" s="187">
        <f t="shared" si="3"/>
        <v>0</v>
      </c>
      <c r="Q54" s="187">
        <f t="shared" si="4"/>
        <v>0</v>
      </c>
      <c r="R54" s="187">
        <f t="shared" si="5"/>
        <v>0</v>
      </c>
      <c r="S54" s="188">
        <f t="shared" si="6"/>
        <v>0</v>
      </c>
      <c r="T54" s="293">
        <f t="shared" si="8"/>
        <v>438.55</v>
      </c>
      <c r="U54" s="65">
        <f t="shared" si="7"/>
        <v>999.89</v>
      </c>
      <c r="W54" s="270">
        <f>+'Current Year - FY19 - Table 5'!AE49</f>
        <v>23</v>
      </c>
    </row>
    <row r="55" spans="2:23" ht="15.75" customHeight="1" x14ac:dyDescent="0.2">
      <c r="B55" s="132"/>
      <c r="C55" s="212" t="s">
        <v>88</v>
      </c>
      <c r="E55" s="199">
        <f>'Current Year - FY19 - Table 5'!U50</f>
        <v>459.28</v>
      </c>
      <c r="F55" s="3"/>
      <c r="G55" s="200">
        <f>'Prior Year - FY18 - Table 5'!U50</f>
        <v>454.68</v>
      </c>
      <c r="I55" s="201">
        <f t="shared" si="1"/>
        <v>4.5999999999999659</v>
      </c>
      <c r="J55" s="202">
        <f t="shared" si="2"/>
        <v>1.0117005366411467E-2</v>
      </c>
      <c r="L55" s="204">
        <v>-3.2292022291089862E-3</v>
      </c>
      <c r="O55" s="234"/>
      <c r="P55" s="187">
        <f t="shared" si="3"/>
        <v>0</v>
      </c>
      <c r="Q55" s="187">
        <f t="shared" si="4"/>
        <v>0</v>
      </c>
      <c r="R55" s="187">
        <f t="shared" si="5"/>
        <v>0</v>
      </c>
      <c r="S55" s="188">
        <f t="shared" si="6"/>
        <v>0</v>
      </c>
      <c r="T55" s="293">
        <f t="shared" si="8"/>
        <v>459.28</v>
      </c>
      <c r="U55" s="65">
        <f t="shared" si="7"/>
        <v>1047.1600000000001</v>
      </c>
      <c r="W55" s="270">
        <f>+'Current Year - FY19 - Table 5'!AE50</f>
        <v>23</v>
      </c>
    </row>
    <row r="56" spans="2:23" ht="15.75" customHeight="1" x14ac:dyDescent="0.2">
      <c r="B56" s="132"/>
      <c r="C56" s="212" t="s">
        <v>87</v>
      </c>
      <c r="E56" s="199">
        <f>'Current Year - FY19 - Table 5'!U51</f>
        <v>388.78</v>
      </c>
      <c r="F56" s="3"/>
      <c r="G56" s="200">
        <f>'Prior Year - FY18 - Table 5'!U51</f>
        <v>384.88</v>
      </c>
      <c r="I56" s="201">
        <f t="shared" si="1"/>
        <v>3.8999999999999773</v>
      </c>
      <c r="J56" s="202">
        <f t="shared" si="2"/>
        <v>1.0133028476408172E-2</v>
      </c>
      <c r="L56" s="204">
        <v>-1.5127424013426788E-2</v>
      </c>
      <c r="O56" s="234"/>
      <c r="P56" s="187">
        <f t="shared" si="3"/>
        <v>0</v>
      </c>
      <c r="Q56" s="187">
        <f t="shared" si="4"/>
        <v>0</v>
      </c>
      <c r="R56" s="187">
        <f t="shared" si="5"/>
        <v>0</v>
      </c>
      <c r="S56" s="188">
        <f t="shared" si="6"/>
        <v>0</v>
      </c>
      <c r="T56" s="293">
        <f t="shared" si="8"/>
        <v>388.78</v>
      </c>
      <c r="U56" s="65">
        <f t="shared" si="7"/>
        <v>886.42</v>
      </c>
      <c r="W56" s="270">
        <f>+'Current Year - FY19 - Table 5'!AE51</f>
        <v>23</v>
      </c>
    </row>
    <row r="57" spans="2:23" ht="15.75" customHeight="1" x14ac:dyDescent="0.2">
      <c r="B57" s="132"/>
      <c r="C57" s="212" t="s">
        <v>89</v>
      </c>
      <c r="E57" s="199">
        <f>'Current Year - FY19 - Table 5'!U52</f>
        <v>436.46999999999997</v>
      </c>
      <c r="F57" s="3"/>
      <c r="G57" s="200">
        <f>'Prior Year - FY18 - Table 5'!U52</f>
        <v>432.1</v>
      </c>
      <c r="I57" s="201">
        <f t="shared" si="1"/>
        <v>4.3699999999999477</v>
      </c>
      <c r="J57" s="202">
        <f t="shared" si="2"/>
        <v>1.0113399676000804E-2</v>
      </c>
      <c r="L57" s="204">
        <v>-8.4995620092153893E-3</v>
      </c>
      <c r="O57" s="234"/>
      <c r="P57" s="187">
        <f t="shared" si="3"/>
        <v>0</v>
      </c>
      <c r="Q57" s="187">
        <f t="shared" si="4"/>
        <v>0</v>
      </c>
      <c r="R57" s="187">
        <f t="shared" si="5"/>
        <v>0</v>
      </c>
      <c r="S57" s="188">
        <f t="shared" si="6"/>
        <v>0</v>
      </c>
      <c r="T57" s="293">
        <f t="shared" si="8"/>
        <v>436.47</v>
      </c>
      <c r="U57" s="65">
        <f t="shared" si="7"/>
        <v>995.15</v>
      </c>
      <c r="W57" s="270">
        <f>+'Current Year - FY19 - Table 5'!AE52</f>
        <v>23</v>
      </c>
    </row>
    <row r="58" spans="2:23" ht="15.75" customHeight="1" thickBot="1" x14ac:dyDescent="0.25">
      <c r="B58" s="20"/>
      <c r="C58" s="213" t="s">
        <v>90</v>
      </c>
      <c r="D58" s="122"/>
      <c r="E58" s="206">
        <f>'Current Year - FY19 - Table 5'!U53</f>
        <v>372.20000000000005</v>
      </c>
      <c r="F58" s="135"/>
      <c r="G58" s="207">
        <f>'Prior Year - FY18 - Table 5'!U53</f>
        <v>368.47</v>
      </c>
      <c r="H58" s="122"/>
      <c r="I58" s="208">
        <f t="shared" si="1"/>
        <v>3.7300000000000182</v>
      </c>
      <c r="J58" s="209">
        <f t="shared" si="2"/>
        <v>1.0122940809292528E-2</v>
      </c>
      <c r="K58" s="122"/>
      <c r="L58" s="210">
        <v>-1.079828739839603E-2</v>
      </c>
      <c r="O58" s="234"/>
      <c r="P58" s="187">
        <f t="shared" si="3"/>
        <v>0</v>
      </c>
      <c r="Q58" s="187">
        <f t="shared" si="4"/>
        <v>0</v>
      </c>
      <c r="R58" s="187">
        <f t="shared" si="5"/>
        <v>0</v>
      </c>
      <c r="S58" s="188">
        <f t="shared" si="6"/>
        <v>0</v>
      </c>
      <c r="T58" s="293">
        <f t="shared" si="8"/>
        <v>372.2</v>
      </c>
      <c r="U58" s="134">
        <f t="shared" si="7"/>
        <v>848.62</v>
      </c>
      <c r="W58" s="270">
        <f>+'Current Year - FY19 - Table 5'!AE53</f>
        <v>23</v>
      </c>
    </row>
    <row r="59" spans="2:23" ht="15.75" customHeight="1" x14ac:dyDescent="0.2">
      <c r="B59" s="133" t="s">
        <v>98</v>
      </c>
      <c r="C59" s="218" t="s">
        <v>91</v>
      </c>
      <c r="E59" s="199">
        <f>'Current Year - FY19 - Table 5'!U54</f>
        <v>484.15999999999997</v>
      </c>
      <c r="F59" s="3"/>
      <c r="G59" s="200">
        <f>'Prior Year - FY18 - Table 5'!U54</f>
        <v>479.32</v>
      </c>
      <c r="I59" s="201">
        <f t="shared" si="1"/>
        <v>4.839999999999975</v>
      </c>
      <c r="J59" s="202">
        <f t="shared" si="2"/>
        <v>1.0097638320954633E-2</v>
      </c>
      <c r="L59" s="204">
        <v>-1.3182347778226864E-2</v>
      </c>
      <c r="O59" s="234"/>
      <c r="P59" s="187">
        <f t="shared" si="3"/>
        <v>0</v>
      </c>
      <c r="Q59" s="187">
        <f t="shared" si="4"/>
        <v>0</v>
      </c>
      <c r="R59" s="187">
        <f t="shared" si="5"/>
        <v>0</v>
      </c>
      <c r="S59" s="188">
        <f t="shared" si="6"/>
        <v>0</v>
      </c>
      <c r="T59" s="293">
        <f t="shared" si="8"/>
        <v>484.16</v>
      </c>
      <c r="U59" s="65">
        <f t="shared" si="7"/>
        <v>1103.8800000000001</v>
      </c>
      <c r="W59" s="270">
        <f>+'Current Year - FY19 - Table 5'!AE54</f>
        <v>23</v>
      </c>
    </row>
    <row r="60" spans="2:23" ht="15.75" customHeight="1" x14ac:dyDescent="0.2">
      <c r="B60" s="133" t="s">
        <v>99</v>
      </c>
      <c r="C60" s="212" t="s">
        <v>92</v>
      </c>
      <c r="E60" s="199">
        <f>'Current Year - FY19 - Table 5'!U55</f>
        <v>446.84</v>
      </c>
      <c r="F60" s="3"/>
      <c r="G60" s="200">
        <f>'Prior Year - FY18 - Table 5'!U55</f>
        <v>442.37</v>
      </c>
      <c r="I60" s="201">
        <f t="shared" si="1"/>
        <v>4.4699999999999704</v>
      </c>
      <c r="J60" s="202">
        <f t="shared" si="2"/>
        <v>1.010466351696537E-2</v>
      </c>
      <c r="L60" s="204">
        <v>-1.9049801836456916E-2</v>
      </c>
      <c r="O60" s="234"/>
      <c r="P60" s="187">
        <f t="shared" si="3"/>
        <v>0</v>
      </c>
      <c r="Q60" s="187">
        <f t="shared" si="4"/>
        <v>0</v>
      </c>
      <c r="R60" s="187">
        <f t="shared" si="5"/>
        <v>0</v>
      </c>
      <c r="S60" s="188">
        <f t="shared" si="6"/>
        <v>0</v>
      </c>
      <c r="T60" s="293">
        <f t="shared" si="8"/>
        <v>446.84</v>
      </c>
      <c r="U60" s="65">
        <f t="shared" si="7"/>
        <v>1018.8</v>
      </c>
      <c r="W60" s="270">
        <f>+'Current Year - FY19 - Table 5'!AE55</f>
        <v>23</v>
      </c>
    </row>
    <row r="61" spans="2:23" ht="15.75" customHeight="1" x14ac:dyDescent="0.2">
      <c r="B61" s="132"/>
      <c r="C61" s="212" t="s">
        <v>93</v>
      </c>
      <c r="E61" s="199">
        <f>'Current Year - FY19 - Table 5'!U56</f>
        <v>459.28</v>
      </c>
      <c r="F61" s="3"/>
      <c r="G61" s="200">
        <f>'Prior Year - FY18 - Table 5'!U56</f>
        <v>454.68</v>
      </c>
      <c r="I61" s="201">
        <f t="shared" si="1"/>
        <v>4.5999999999999659</v>
      </c>
      <c r="J61" s="202">
        <f t="shared" si="2"/>
        <v>1.0117005366411467E-2</v>
      </c>
      <c r="L61" s="204">
        <v>-1.2765620123502925E-2</v>
      </c>
      <c r="O61" s="234"/>
      <c r="P61" s="187">
        <f t="shared" si="3"/>
        <v>0</v>
      </c>
      <c r="Q61" s="187">
        <f t="shared" si="4"/>
        <v>0</v>
      </c>
      <c r="R61" s="187">
        <f t="shared" si="5"/>
        <v>0</v>
      </c>
      <c r="S61" s="188">
        <f t="shared" si="6"/>
        <v>0</v>
      </c>
      <c r="T61" s="293">
        <f t="shared" si="8"/>
        <v>459.28</v>
      </c>
      <c r="U61" s="65">
        <f t="shared" si="7"/>
        <v>1047.1600000000001</v>
      </c>
      <c r="W61" s="270">
        <f>+'Current Year - FY19 - Table 5'!AE56</f>
        <v>23</v>
      </c>
    </row>
    <row r="62" spans="2:23" ht="15.75" customHeight="1" x14ac:dyDescent="0.2">
      <c r="B62" s="132"/>
      <c r="C62" s="212" t="s">
        <v>94</v>
      </c>
      <c r="E62" s="199">
        <f>'Current Year - FY19 - Table 5'!U57</f>
        <v>421.96</v>
      </c>
      <c r="F62" s="3"/>
      <c r="G62" s="200">
        <f>'Prior Year - FY18 - Table 5'!U57</f>
        <v>417.73</v>
      </c>
      <c r="I62" s="201">
        <f t="shared" si="1"/>
        <v>4.2299999999999613</v>
      </c>
      <c r="J62" s="202">
        <f t="shared" si="2"/>
        <v>1.012615804466991E-2</v>
      </c>
      <c r="L62" s="204">
        <v>-2.1177456077605069E-2</v>
      </c>
      <c r="O62" s="234"/>
      <c r="P62" s="187">
        <f t="shared" si="3"/>
        <v>0</v>
      </c>
      <c r="Q62" s="187">
        <f t="shared" si="4"/>
        <v>0</v>
      </c>
      <c r="R62" s="187">
        <f t="shared" si="5"/>
        <v>0</v>
      </c>
      <c r="S62" s="188">
        <f t="shared" si="6"/>
        <v>0</v>
      </c>
      <c r="T62" s="293">
        <f t="shared" si="8"/>
        <v>421.96</v>
      </c>
      <c r="U62" s="65">
        <f t="shared" si="7"/>
        <v>962.07</v>
      </c>
      <c r="W62" s="270">
        <f>+'Current Year - FY19 - Table 5'!AE57</f>
        <v>23</v>
      </c>
    </row>
    <row r="63" spans="2:23" ht="15.75" customHeight="1" x14ac:dyDescent="0.2">
      <c r="B63" s="132"/>
      <c r="C63" s="212" t="s">
        <v>24</v>
      </c>
      <c r="E63" s="199">
        <f>'Current Year - FY19 - Table 5'!U58</f>
        <v>403.29999999999995</v>
      </c>
      <c r="F63" s="3"/>
      <c r="G63" s="200">
        <f>'Prior Year - FY18 - Table 5'!U58</f>
        <v>399.25</v>
      </c>
      <c r="I63" s="201">
        <f t="shared" si="1"/>
        <v>4.0499999999999545</v>
      </c>
      <c r="J63" s="202">
        <f t="shared" si="2"/>
        <v>1.0144020037570331E-2</v>
      </c>
      <c r="L63" s="204">
        <v>-2.1820959325339857E-2</v>
      </c>
      <c r="O63" s="234"/>
      <c r="P63" s="187">
        <f t="shared" si="3"/>
        <v>0</v>
      </c>
      <c r="Q63" s="187">
        <f t="shared" si="4"/>
        <v>0</v>
      </c>
      <c r="R63" s="187">
        <f t="shared" si="5"/>
        <v>0</v>
      </c>
      <c r="S63" s="188">
        <f t="shared" si="6"/>
        <v>0</v>
      </c>
      <c r="T63" s="293">
        <f t="shared" si="8"/>
        <v>403.3</v>
      </c>
      <c r="U63" s="65">
        <f t="shared" si="7"/>
        <v>919.52</v>
      </c>
      <c r="W63" s="270">
        <f>+'Current Year - FY19 - Table 5'!AE58</f>
        <v>23</v>
      </c>
    </row>
    <row r="64" spans="2:23" ht="15.75" customHeight="1" x14ac:dyDescent="0.2">
      <c r="B64" s="132"/>
      <c r="C64" s="212" t="s">
        <v>25</v>
      </c>
      <c r="E64" s="199">
        <f>'Current Year - FY19 - Table 5'!U59</f>
        <v>374.27000000000004</v>
      </c>
      <c r="F64" s="3"/>
      <c r="G64" s="200">
        <f>'Prior Year - FY18 - Table 5'!U59</f>
        <v>370.52000000000004</v>
      </c>
      <c r="I64" s="201">
        <f t="shared" si="1"/>
        <v>3.75</v>
      </c>
      <c r="J64" s="202">
        <f t="shared" si="2"/>
        <v>1.0120911151894634E-2</v>
      </c>
      <c r="L64" s="204">
        <v>-1.581746867649883E-2</v>
      </c>
      <c r="O64" s="234"/>
      <c r="P64" s="187">
        <f t="shared" si="3"/>
        <v>0</v>
      </c>
      <c r="Q64" s="187">
        <f t="shared" si="4"/>
        <v>0</v>
      </c>
      <c r="R64" s="187">
        <f t="shared" si="5"/>
        <v>0</v>
      </c>
      <c r="S64" s="188">
        <f t="shared" si="6"/>
        <v>0</v>
      </c>
      <c r="T64" s="293">
        <f t="shared" si="8"/>
        <v>374.27</v>
      </c>
      <c r="U64" s="65">
        <f t="shared" si="7"/>
        <v>853.34</v>
      </c>
      <c r="W64" s="270">
        <f>+'Current Year - FY19 - Table 5'!AE59</f>
        <v>23</v>
      </c>
    </row>
    <row r="65" spans="2:23" ht="15.75" customHeight="1" x14ac:dyDescent="0.2">
      <c r="B65" s="132"/>
      <c r="C65" s="212" t="s">
        <v>26</v>
      </c>
      <c r="E65" s="199">
        <f>'Current Year - FY19 - Table 5'!U60</f>
        <v>374.27000000000004</v>
      </c>
      <c r="F65" s="3"/>
      <c r="G65" s="200">
        <f>'Prior Year - FY18 - Table 5'!U60</f>
        <v>370.52000000000004</v>
      </c>
      <c r="I65" s="201">
        <f t="shared" si="1"/>
        <v>3.75</v>
      </c>
      <c r="J65" s="202">
        <f t="shared" si="2"/>
        <v>1.0120911151894634E-2</v>
      </c>
      <c r="L65" s="204">
        <v>-8.4995620092153893E-3</v>
      </c>
      <c r="O65" s="234"/>
      <c r="P65" s="187">
        <f t="shared" si="3"/>
        <v>0</v>
      </c>
      <c r="Q65" s="187">
        <f t="shared" si="4"/>
        <v>0</v>
      </c>
      <c r="R65" s="187">
        <f t="shared" si="5"/>
        <v>0</v>
      </c>
      <c r="S65" s="188">
        <f t="shared" si="6"/>
        <v>0</v>
      </c>
      <c r="T65" s="293">
        <f t="shared" si="8"/>
        <v>374.27</v>
      </c>
      <c r="U65" s="65">
        <f t="shared" si="7"/>
        <v>853.34</v>
      </c>
      <c r="W65" s="270">
        <f>+'Current Year - FY19 - Table 5'!AE60</f>
        <v>23</v>
      </c>
    </row>
    <row r="66" spans="2:23" ht="15.75" customHeight="1" x14ac:dyDescent="0.2">
      <c r="B66" s="132"/>
      <c r="C66" s="212" t="s">
        <v>27</v>
      </c>
      <c r="E66" s="199">
        <f>'Current Year - FY19 - Table 5'!U61</f>
        <v>347.32000000000005</v>
      </c>
      <c r="F66" s="3"/>
      <c r="G66" s="200">
        <f>'Prior Year - FY18 - Table 5'!U61</f>
        <v>343.84000000000003</v>
      </c>
      <c r="I66" s="201">
        <f t="shared" si="1"/>
        <v>3.4800000000000182</v>
      </c>
      <c r="J66" s="202">
        <f t="shared" si="2"/>
        <v>1.0120986505351379E-2</v>
      </c>
      <c r="L66" s="204">
        <v>-3.4343759619651884E-3</v>
      </c>
      <c r="O66" s="234"/>
      <c r="P66" s="187">
        <f t="shared" si="3"/>
        <v>0</v>
      </c>
      <c r="Q66" s="187">
        <f t="shared" si="4"/>
        <v>0</v>
      </c>
      <c r="R66" s="187">
        <f t="shared" si="5"/>
        <v>0</v>
      </c>
      <c r="S66" s="188">
        <f t="shared" si="6"/>
        <v>0</v>
      </c>
      <c r="T66" s="293">
        <f t="shared" si="8"/>
        <v>347.32</v>
      </c>
      <c r="U66" s="65">
        <f t="shared" si="7"/>
        <v>791.89</v>
      </c>
      <c r="W66" s="270">
        <f>+'Current Year - FY19 - Table 5'!AE61</f>
        <v>23</v>
      </c>
    </row>
    <row r="67" spans="2:23" ht="15.75" customHeight="1" x14ac:dyDescent="0.2">
      <c r="B67" s="132"/>
      <c r="C67" s="212" t="s">
        <v>28</v>
      </c>
      <c r="E67" s="199">
        <f>'Current Year - FY19 - Table 5'!U62</f>
        <v>318.29000000000002</v>
      </c>
      <c r="F67" s="3"/>
      <c r="G67" s="200">
        <f>'Prior Year - FY18 - Table 5'!U62</f>
        <v>315.10000000000002</v>
      </c>
      <c r="I67" s="201">
        <f t="shared" si="1"/>
        <v>3.1899999999999977</v>
      </c>
      <c r="J67" s="202">
        <f t="shared" si="2"/>
        <v>1.0123770231672477E-2</v>
      </c>
      <c r="L67" s="204">
        <v>-1.2554952261140737E-2</v>
      </c>
      <c r="O67" s="234"/>
      <c r="P67" s="187">
        <f t="shared" si="3"/>
        <v>0</v>
      </c>
      <c r="Q67" s="187">
        <f t="shared" si="4"/>
        <v>0</v>
      </c>
      <c r="R67" s="187">
        <f t="shared" si="5"/>
        <v>0</v>
      </c>
      <c r="S67" s="188">
        <f t="shared" si="6"/>
        <v>0</v>
      </c>
      <c r="T67" s="293">
        <f t="shared" si="8"/>
        <v>318.29000000000002</v>
      </c>
      <c r="U67" s="65">
        <f t="shared" si="7"/>
        <v>725.7</v>
      </c>
      <c r="W67" s="270">
        <f>+'Current Year - FY19 - Table 5'!AE62</f>
        <v>23</v>
      </c>
    </row>
    <row r="68" spans="2:23" ht="15.75" customHeight="1" thickBot="1" x14ac:dyDescent="0.25">
      <c r="B68" s="20"/>
      <c r="C68" s="213" t="s">
        <v>29</v>
      </c>
      <c r="D68" s="122"/>
      <c r="E68" s="206">
        <f>'Current Year - FY19 - Table 5'!U63</f>
        <v>297.56</v>
      </c>
      <c r="F68" s="135"/>
      <c r="G68" s="207">
        <f>'Prior Year - FY18 - Table 5'!U63</f>
        <v>294.57</v>
      </c>
      <c r="H68" s="122"/>
      <c r="I68" s="208">
        <f t="shared" si="1"/>
        <v>2.9900000000000091</v>
      </c>
      <c r="J68" s="209">
        <f t="shared" si="2"/>
        <v>1.0150388702176084E-2</v>
      </c>
      <c r="K68" s="122"/>
      <c r="L68" s="210">
        <v>-1.2903532107315225E-2</v>
      </c>
      <c r="O68" s="234"/>
      <c r="P68" s="187">
        <f t="shared" si="3"/>
        <v>0</v>
      </c>
      <c r="Q68" s="187">
        <f t="shared" si="4"/>
        <v>0</v>
      </c>
      <c r="R68" s="187">
        <f t="shared" si="5"/>
        <v>0</v>
      </c>
      <c r="S68" s="188">
        <f t="shared" si="6"/>
        <v>0</v>
      </c>
      <c r="T68" s="293">
        <f t="shared" si="8"/>
        <v>297.56</v>
      </c>
      <c r="U68" s="134">
        <f t="shared" si="7"/>
        <v>678.44</v>
      </c>
      <c r="W68" s="270">
        <f>+'Current Year - FY19 - Table 5'!AE63</f>
        <v>23</v>
      </c>
    </row>
    <row r="69" spans="2:23" ht="15.75" customHeight="1" x14ac:dyDescent="0.2">
      <c r="B69" s="133" t="s">
        <v>101</v>
      </c>
      <c r="C69" s="218" t="s">
        <v>30</v>
      </c>
      <c r="E69" s="199">
        <f>'Current Year - FY19 - Table 5'!U64</f>
        <v>336.94</v>
      </c>
      <c r="F69" s="3"/>
      <c r="G69" s="200">
        <f>'Prior Year - FY18 - Table 5'!U64</f>
        <v>333.57</v>
      </c>
      <c r="I69" s="201">
        <f t="shared" si="1"/>
        <v>3.3700000000000045</v>
      </c>
      <c r="J69" s="202">
        <f t="shared" si="2"/>
        <v>1.0102826992835101E-2</v>
      </c>
      <c r="L69" s="204">
        <v>-1.3831355349700101E-2</v>
      </c>
      <c r="O69" s="234"/>
      <c r="P69" s="187">
        <f t="shared" si="3"/>
        <v>0</v>
      </c>
      <c r="Q69" s="187">
        <f t="shared" si="4"/>
        <v>0</v>
      </c>
      <c r="R69" s="187">
        <f t="shared" si="5"/>
        <v>0</v>
      </c>
      <c r="S69" s="188">
        <f t="shared" si="6"/>
        <v>0</v>
      </c>
      <c r="T69" s="293">
        <f t="shared" si="8"/>
        <v>336.94</v>
      </c>
      <c r="U69" s="65">
        <f t="shared" si="7"/>
        <v>768.22</v>
      </c>
      <c r="W69" s="270">
        <f>+'Current Year - FY19 - Table 5'!AE64</f>
        <v>23</v>
      </c>
    </row>
    <row r="70" spans="2:23" ht="15.75" customHeight="1" x14ac:dyDescent="0.2">
      <c r="B70" s="132" t="s">
        <v>105</v>
      </c>
      <c r="C70" s="212" t="s">
        <v>31</v>
      </c>
      <c r="E70" s="199">
        <f>'Current Year - FY19 - Table 5'!U65</f>
        <v>322.44</v>
      </c>
      <c r="F70" s="3"/>
      <c r="G70" s="200">
        <f>'Prior Year - FY18 - Table 5'!U65</f>
        <v>319.20000000000005</v>
      </c>
      <c r="I70" s="201">
        <f t="shared" si="1"/>
        <v>3.2399999999999523</v>
      </c>
      <c r="J70" s="202">
        <f t="shared" si="2"/>
        <v>1.0150375939849472E-2</v>
      </c>
      <c r="O70" s="234"/>
      <c r="P70" s="187">
        <f t="shared" si="3"/>
        <v>0</v>
      </c>
      <c r="Q70" s="187">
        <f t="shared" si="4"/>
        <v>0</v>
      </c>
      <c r="R70" s="187">
        <f t="shared" si="5"/>
        <v>0</v>
      </c>
      <c r="S70" s="188">
        <f t="shared" si="6"/>
        <v>0</v>
      </c>
      <c r="T70" s="293">
        <f t="shared" si="8"/>
        <v>322.44</v>
      </c>
      <c r="U70" s="65">
        <f t="shared" si="7"/>
        <v>735.16</v>
      </c>
      <c r="W70" s="270">
        <f>+'Current Year - FY19 - Table 5'!AE65</f>
        <v>23</v>
      </c>
    </row>
    <row r="71" spans="2:23" ht="15.75" customHeight="1" x14ac:dyDescent="0.2">
      <c r="B71" s="132" t="s">
        <v>100</v>
      </c>
      <c r="C71" s="212" t="s">
        <v>32</v>
      </c>
      <c r="E71" s="199">
        <f>'Current Year - FY19 - Table 5'!U66</f>
        <v>280.95999999999998</v>
      </c>
      <c r="F71" s="3"/>
      <c r="G71" s="200">
        <f>'Prior Year - FY18 - Table 5'!U66</f>
        <v>278.14999999999998</v>
      </c>
      <c r="I71" s="201">
        <f t="shared" si="1"/>
        <v>2.8100000000000023</v>
      </c>
      <c r="J71" s="202">
        <f t="shared" si="2"/>
        <v>1.0102462699982034E-2</v>
      </c>
      <c r="O71" s="234"/>
      <c r="P71" s="187">
        <f t="shared" si="3"/>
        <v>0</v>
      </c>
      <c r="Q71" s="187">
        <f t="shared" si="4"/>
        <v>0</v>
      </c>
      <c r="R71" s="187">
        <f t="shared" si="5"/>
        <v>0</v>
      </c>
      <c r="S71" s="188">
        <f t="shared" si="6"/>
        <v>0</v>
      </c>
      <c r="T71" s="293">
        <f t="shared" si="8"/>
        <v>280.95999999999998</v>
      </c>
      <c r="U71" s="65">
        <f t="shared" si="7"/>
        <v>640.59</v>
      </c>
      <c r="W71" s="270">
        <f>+'Current Year - FY19 - Table 5'!AE66</f>
        <v>23</v>
      </c>
    </row>
    <row r="72" spans="2:23" ht="15.75" customHeight="1" thickBot="1" x14ac:dyDescent="0.25">
      <c r="B72" s="20"/>
      <c r="C72" s="213" t="s">
        <v>33</v>
      </c>
      <c r="D72" s="122"/>
      <c r="E72" s="206">
        <f>'Current Year - FY19 - Table 5'!U67</f>
        <v>268.52</v>
      </c>
      <c r="F72" s="135"/>
      <c r="G72" s="207">
        <f>'Prior Year - FY18 - Table 5'!U67</f>
        <v>265.83999999999997</v>
      </c>
      <c r="H72" s="122"/>
      <c r="I72" s="208">
        <f t="shared" si="1"/>
        <v>2.6800000000000068</v>
      </c>
      <c r="J72" s="209">
        <f t="shared" si="2"/>
        <v>1.0081251880830601E-2</v>
      </c>
      <c r="K72" s="122"/>
      <c r="L72" s="219"/>
      <c r="O72" s="234"/>
      <c r="P72" s="187">
        <f t="shared" si="3"/>
        <v>0</v>
      </c>
      <c r="Q72" s="187">
        <f t="shared" si="4"/>
        <v>0</v>
      </c>
      <c r="R72" s="187">
        <f t="shared" si="5"/>
        <v>0</v>
      </c>
      <c r="S72" s="188">
        <f t="shared" si="6"/>
        <v>0</v>
      </c>
      <c r="T72" s="293">
        <f t="shared" si="8"/>
        <v>268.52</v>
      </c>
      <c r="U72" s="134">
        <f t="shared" si="7"/>
        <v>612.23</v>
      </c>
      <c r="W72" s="270">
        <f>+'Current Year - FY19 - Table 5'!AE67</f>
        <v>23</v>
      </c>
    </row>
    <row r="73" spans="2:23" ht="15.75" customHeight="1" x14ac:dyDescent="0.2">
      <c r="B73" s="133" t="s">
        <v>102</v>
      </c>
      <c r="C73" s="218" t="s">
        <v>34</v>
      </c>
      <c r="E73" s="199">
        <f>'Current Year - FY19 - Table 5'!U68</f>
        <v>446.84</v>
      </c>
      <c r="F73" s="3"/>
      <c r="G73" s="200">
        <f>'Prior Year - FY18 - Table 5'!U68</f>
        <v>442.37</v>
      </c>
      <c r="I73" s="201">
        <f t="shared" si="1"/>
        <v>4.4699999999999704</v>
      </c>
      <c r="J73" s="202">
        <f t="shared" si="2"/>
        <v>1.010466351696537E-2</v>
      </c>
      <c r="O73" s="234"/>
      <c r="P73" s="187">
        <f t="shared" si="3"/>
        <v>0</v>
      </c>
      <c r="Q73" s="187">
        <f t="shared" si="4"/>
        <v>0</v>
      </c>
      <c r="R73" s="187">
        <f t="shared" si="5"/>
        <v>0</v>
      </c>
      <c r="S73" s="188">
        <f t="shared" si="6"/>
        <v>0</v>
      </c>
      <c r="T73" s="293">
        <f t="shared" si="8"/>
        <v>446.84</v>
      </c>
      <c r="U73" s="65">
        <f t="shared" si="7"/>
        <v>1018.8</v>
      </c>
      <c r="W73" s="270">
        <f>+'Current Year - FY19 - Table 5'!AE68</f>
        <v>23</v>
      </c>
    </row>
    <row r="74" spans="2:23" ht="15.75" customHeight="1" x14ac:dyDescent="0.2">
      <c r="B74" s="133" t="s">
        <v>108</v>
      </c>
      <c r="C74" s="212" t="s">
        <v>35</v>
      </c>
      <c r="E74" s="199">
        <f>'Current Year - FY19 - Table 5'!U69</f>
        <v>426.10999999999996</v>
      </c>
      <c r="F74" s="3"/>
      <c r="G74" s="200">
        <f>'Prior Year - FY18 - Table 5'!U69</f>
        <v>421.84000000000003</v>
      </c>
      <c r="I74" s="201">
        <f t="shared" si="1"/>
        <v>4.269999999999925</v>
      </c>
      <c r="J74" s="202">
        <f t="shared" si="2"/>
        <v>1.0122321259245034E-2</v>
      </c>
      <c r="O74" s="234"/>
      <c r="P74" s="187">
        <f t="shared" si="3"/>
        <v>0</v>
      </c>
      <c r="Q74" s="187">
        <f t="shared" si="4"/>
        <v>0</v>
      </c>
      <c r="R74" s="187">
        <f t="shared" si="5"/>
        <v>0</v>
      </c>
      <c r="S74" s="188">
        <f t="shared" si="6"/>
        <v>0</v>
      </c>
      <c r="T74" s="293">
        <f t="shared" si="8"/>
        <v>426.11</v>
      </c>
      <c r="U74" s="65">
        <f t="shared" si="7"/>
        <v>971.53</v>
      </c>
      <c r="W74" s="270">
        <f>+'Current Year - FY19 - Table 5'!AE69</f>
        <v>23</v>
      </c>
    </row>
    <row r="75" spans="2:23" ht="15.75" customHeight="1" x14ac:dyDescent="0.2">
      <c r="B75" s="133" t="s">
        <v>103</v>
      </c>
      <c r="C75" s="212" t="s">
        <v>36</v>
      </c>
      <c r="E75" s="199">
        <f>'Current Year - FY19 - Table 5'!U70</f>
        <v>421.96</v>
      </c>
      <c r="F75" s="3"/>
      <c r="G75" s="200">
        <f>'Prior Year - FY18 - Table 5'!U70</f>
        <v>417.73</v>
      </c>
      <c r="I75" s="201">
        <f t="shared" si="1"/>
        <v>4.2299999999999613</v>
      </c>
      <c r="J75" s="202">
        <f t="shared" si="2"/>
        <v>1.012615804466991E-2</v>
      </c>
      <c r="O75" s="234"/>
      <c r="P75" s="187">
        <f t="shared" ref="P75:P82" si="9">+O75*E75</f>
        <v>0</v>
      </c>
      <c r="Q75" s="187">
        <f t="shared" ref="Q75:Q82" si="10">+O75*G75</f>
        <v>0</v>
      </c>
      <c r="R75" s="187">
        <f t="shared" ref="R75:R82" si="11">+P75-Q75</f>
        <v>0</v>
      </c>
      <c r="S75" s="188">
        <f t="shared" ref="S75:S82" si="12">IFERROR(R75/Q75,0)</f>
        <v>0</v>
      </c>
      <c r="T75" s="293">
        <f t="shared" si="8"/>
        <v>421.96</v>
      </c>
      <c r="U75" s="65">
        <f t="shared" si="7"/>
        <v>962.07</v>
      </c>
      <c r="W75" s="270">
        <f>+'Current Year - FY19 - Table 5'!AE70</f>
        <v>23</v>
      </c>
    </row>
    <row r="76" spans="2:23" ht="15.75" customHeight="1" x14ac:dyDescent="0.2">
      <c r="B76" s="132"/>
      <c r="C76" s="212" t="s">
        <v>37</v>
      </c>
      <c r="E76" s="199">
        <f>'Current Year - FY19 - Table 5'!U71</f>
        <v>401.22999999999996</v>
      </c>
      <c r="F76" s="3"/>
      <c r="G76" s="200">
        <f>'Prior Year - FY18 - Table 5'!U71</f>
        <v>397.21000000000004</v>
      </c>
      <c r="I76" s="201">
        <f t="shared" si="1"/>
        <v>4.019999999999925</v>
      </c>
      <c r="J76" s="202">
        <f t="shared" si="2"/>
        <v>1.0120591123083318E-2</v>
      </c>
      <c r="O76" s="234"/>
      <c r="P76" s="187">
        <f t="shared" si="9"/>
        <v>0</v>
      </c>
      <c r="Q76" s="187">
        <f t="shared" si="10"/>
        <v>0</v>
      </c>
      <c r="R76" s="187">
        <f t="shared" si="11"/>
        <v>0</v>
      </c>
      <c r="S76" s="188">
        <f t="shared" si="12"/>
        <v>0</v>
      </c>
      <c r="T76" s="293">
        <f t="shared" si="8"/>
        <v>401.23</v>
      </c>
      <c r="U76" s="65">
        <f t="shared" si="7"/>
        <v>914.8</v>
      </c>
      <c r="W76" s="270">
        <f>+'Current Year - FY19 - Table 5'!AE71</f>
        <v>23</v>
      </c>
    </row>
    <row r="77" spans="2:23" ht="15.75" customHeight="1" x14ac:dyDescent="0.2">
      <c r="B77" s="132"/>
      <c r="C77" s="212" t="s">
        <v>38</v>
      </c>
      <c r="E77" s="199">
        <f>'Current Year - FY19 - Table 5'!U72</f>
        <v>363.90000000000003</v>
      </c>
      <c r="F77" s="3"/>
      <c r="G77" s="200">
        <f>'Prior Year - FY18 - Table 5'!U72</f>
        <v>360.26</v>
      </c>
      <c r="I77" s="201">
        <f t="shared" si="1"/>
        <v>3.6400000000000432</v>
      </c>
      <c r="J77" s="202">
        <f t="shared" si="2"/>
        <v>1.010381391217466E-2</v>
      </c>
      <c r="O77" s="234"/>
      <c r="P77" s="187">
        <f t="shared" si="9"/>
        <v>0</v>
      </c>
      <c r="Q77" s="187">
        <f t="shared" si="10"/>
        <v>0</v>
      </c>
      <c r="R77" s="187">
        <f t="shared" si="11"/>
        <v>0</v>
      </c>
      <c r="S77" s="188">
        <f t="shared" si="12"/>
        <v>0</v>
      </c>
      <c r="T77" s="293">
        <f t="shared" si="8"/>
        <v>363.9</v>
      </c>
      <c r="U77" s="65">
        <f t="shared" si="7"/>
        <v>829.69</v>
      </c>
      <c r="W77" s="270">
        <f>+'Current Year - FY19 - Table 5'!AE72</f>
        <v>23</v>
      </c>
    </row>
    <row r="78" spans="2:23" ht="15.75" customHeight="1" x14ac:dyDescent="0.2">
      <c r="B78" s="132"/>
      <c r="C78" s="212" t="s">
        <v>39</v>
      </c>
      <c r="E78" s="199">
        <f>'Current Year - FY19 - Table 5'!U73</f>
        <v>347.32000000000005</v>
      </c>
      <c r="F78" s="3"/>
      <c r="G78" s="200">
        <f>'Prior Year - FY18 - Table 5'!U73</f>
        <v>343.84000000000003</v>
      </c>
      <c r="I78" s="201">
        <f t="shared" si="1"/>
        <v>3.4800000000000182</v>
      </c>
      <c r="J78" s="202">
        <f t="shared" si="2"/>
        <v>1.0120986505351379E-2</v>
      </c>
      <c r="O78" s="234"/>
      <c r="P78" s="187">
        <f t="shared" si="9"/>
        <v>0</v>
      </c>
      <c r="Q78" s="187">
        <f t="shared" si="10"/>
        <v>0</v>
      </c>
      <c r="R78" s="187">
        <f t="shared" si="11"/>
        <v>0</v>
      </c>
      <c r="S78" s="188">
        <f t="shared" si="12"/>
        <v>0</v>
      </c>
      <c r="T78" s="293">
        <f t="shared" si="8"/>
        <v>347.32</v>
      </c>
      <c r="U78" s="65">
        <f t="shared" si="7"/>
        <v>791.89</v>
      </c>
      <c r="W78" s="270">
        <f>+'Current Year - FY19 - Table 5'!AE73</f>
        <v>23</v>
      </c>
    </row>
    <row r="79" spans="2:23" ht="15.75" customHeight="1" x14ac:dyDescent="0.2">
      <c r="B79" s="132"/>
      <c r="C79" s="212" t="s">
        <v>40</v>
      </c>
      <c r="E79" s="199">
        <f>'Current Year - FY19 - Table 5'!U74</f>
        <v>310</v>
      </c>
      <c r="F79" s="3"/>
      <c r="G79" s="200">
        <f>'Prior Year - FY18 - Table 5'!U74</f>
        <v>306.88</v>
      </c>
      <c r="I79" s="201">
        <f t="shared" si="1"/>
        <v>3.1200000000000045</v>
      </c>
      <c r="J79" s="202">
        <f t="shared" si="2"/>
        <v>1.0166840458811277E-2</v>
      </c>
      <c r="O79" s="234"/>
      <c r="P79" s="187">
        <f t="shared" si="9"/>
        <v>0</v>
      </c>
      <c r="Q79" s="187">
        <f t="shared" si="10"/>
        <v>0</v>
      </c>
      <c r="R79" s="187">
        <f t="shared" si="11"/>
        <v>0</v>
      </c>
      <c r="S79" s="188">
        <f t="shared" si="12"/>
        <v>0</v>
      </c>
      <c r="T79" s="293">
        <f t="shared" si="8"/>
        <v>310</v>
      </c>
      <c r="U79" s="65">
        <f t="shared" si="7"/>
        <v>706.8</v>
      </c>
      <c r="W79" s="270">
        <f>+'Current Year - FY19 - Table 5'!AE74</f>
        <v>23</v>
      </c>
    </row>
    <row r="80" spans="2:23" ht="15.75" customHeight="1" x14ac:dyDescent="0.2">
      <c r="B80" s="132"/>
      <c r="C80" s="212" t="s">
        <v>41</v>
      </c>
      <c r="E80" s="199">
        <f>'Current Year - FY19 - Table 5'!U75</f>
        <v>297.56</v>
      </c>
      <c r="F80" s="3"/>
      <c r="G80" s="200">
        <f>'Prior Year - FY18 - Table 5'!U75</f>
        <v>294.57</v>
      </c>
      <c r="I80" s="201">
        <f t="shared" si="1"/>
        <v>2.9900000000000091</v>
      </c>
      <c r="J80" s="202">
        <f t="shared" si="2"/>
        <v>1.0150388702176084E-2</v>
      </c>
      <c r="O80" s="234"/>
      <c r="P80" s="187">
        <f t="shared" si="9"/>
        <v>0</v>
      </c>
      <c r="Q80" s="187">
        <f t="shared" si="10"/>
        <v>0</v>
      </c>
      <c r="R80" s="187">
        <f t="shared" si="11"/>
        <v>0</v>
      </c>
      <c r="S80" s="188">
        <f t="shared" si="12"/>
        <v>0</v>
      </c>
      <c r="T80" s="293">
        <f t="shared" si="8"/>
        <v>297.56</v>
      </c>
      <c r="U80" s="65">
        <f t="shared" si="7"/>
        <v>678.44</v>
      </c>
      <c r="W80" s="270">
        <f>+'Current Year - FY19 - Table 5'!AE75</f>
        <v>23</v>
      </c>
    </row>
    <row r="81" spans="2:23" ht="15.75" customHeight="1" x14ac:dyDescent="0.2">
      <c r="B81" s="132"/>
      <c r="C81" s="212" t="s">
        <v>42</v>
      </c>
      <c r="E81" s="199">
        <f>'Current Year - FY19 - Table 5'!U76</f>
        <v>258.14999999999998</v>
      </c>
      <c r="F81" s="3"/>
      <c r="G81" s="200">
        <f>'Prior Year - FY18 - Table 5'!U76</f>
        <v>255.57</v>
      </c>
      <c r="I81" s="201">
        <f t="shared" si="1"/>
        <v>2.5799999999999841</v>
      </c>
      <c r="J81" s="202">
        <f t="shared" si="2"/>
        <v>1.0095081582345284E-2</v>
      </c>
      <c r="O81" s="234"/>
      <c r="P81" s="187">
        <f t="shared" si="9"/>
        <v>0</v>
      </c>
      <c r="Q81" s="187">
        <f t="shared" si="10"/>
        <v>0</v>
      </c>
      <c r="R81" s="187">
        <f t="shared" si="11"/>
        <v>0</v>
      </c>
      <c r="S81" s="188">
        <f t="shared" si="12"/>
        <v>0</v>
      </c>
      <c r="T81" s="293">
        <f t="shared" si="8"/>
        <v>258.14999999999998</v>
      </c>
      <c r="U81" s="65">
        <f t="shared" si="7"/>
        <v>588.58000000000004</v>
      </c>
      <c r="W81" s="270">
        <f>+'Current Year - FY19 - Table 5'!AE76</f>
        <v>23</v>
      </c>
    </row>
    <row r="82" spans="2:23" ht="15.75" customHeight="1" thickBot="1" x14ac:dyDescent="0.25">
      <c r="B82" s="20"/>
      <c r="C82" s="213" t="s">
        <v>43</v>
      </c>
      <c r="D82" s="122"/>
      <c r="E82" s="206">
        <f>'Current Year - FY19 - Table 5'!U77</f>
        <v>247.77999999999997</v>
      </c>
      <c r="F82" s="135"/>
      <c r="G82" s="207">
        <f>'Prior Year - FY18 - Table 5'!U77</f>
        <v>245.31</v>
      </c>
      <c r="H82" s="122"/>
      <c r="I82" s="208">
        <f>+E82-G82</f>
        <v>2.4699999999999704</v>
      </c>
      <c r="J82" s="209">
        <f>+I82/G82</f>
        <v>1.0068892421833477E-2</v>
      </c>
      <c r="K82" s="122"/>
      <c r="L82" s="219"/>
      <c r="O82" s="234"/>
      <c r="P82" s="187">
        <f t="shared" si="9"/>
        <v>0</v>
      </c>
      <c r="Q82" s="187">
        <f t="shared" si="10"/>
        <v>0</v>
      </c>
      <c r="R82" s="187">
        <f t="shared" si="11"/>
        <v>0</v>
      </c>
      <c r="S82" s="188">
        <f t="shared" si="12"/>
        <v>0</v>
      </c>
      <c r="T82" s="293">
        <f t="shared" si="8"/>
        <v>247.78</v>
      </c>
      <c r="U82" s="134">
        <f t="shared" si="7"/>
        <v>564.94000000000005</v>
      </c>
      <c r="W82" s="270">
        <f>+'Current Year - FY19 - Table 5'!AE77</f>
        <v>23</v>
      </c>
    </row>
    <row r="84" spans="2:23" x14ac:dyDescent="0.2">
      <c r="C84" s="220" t="s">
        <v>113</v>
      </c>
      <c r="O84" s="186">
        <f>SUM(O17:O82)</f>
        <v>0</v>
      </c>
      <c r="P84" s="186">
        <f>SUM(P17:P82)</f>
        <v>0</v>
      </c>
      <c r="Q84" s="186">
        <f>SUM(Q17:Q82)</f>
        <v>0</v>
      </c>
      <c r="R84" s="186">
        <f>SUM(R17:R82)</f>
        <v>0</v>
      </c>
      <c r="S84" s="188">
        <f>IFERROR(R84/Q84,0)</f>
        <v>0</v>
      </c>
    </row>
  </sheetData>
  <sheetProtection algorithmName="SHA-512" hashValue="AATaCwsqygSsBaNibSmAecC304E8+YQ2pNy0EnfcMJiyGCBwsPVmwQlu6YnA9PQ5soDWbHMlEnmWUORV0puRww==" saltValue="vaQM9YxbX8RhcfV2cKsM8w==" spinCount="100000" sheet="1" objects="1" scenarios="1"/>
  <mergeCells count="7">
    <mergeCell ref="I15:J15"/>
    <mergeCell ref="E1:S1"/>
    <mergeCell ref="E2:S2"/>
    <mergeCell ref="E3:S3"/>
    <mergeCell ref="E4:S4"/>
    <mergeCell ref="C7:S7"/>
    <mergeCell ref="E9:I9"/>
  </mergeCells>
  <dataValidations count="1">
    <dataValidation type="list" allowBlank="1" showInputMessage="1" showErrorMessage="1" sqref="I10">
      <formula1>County</formula1>
    </dataValidation>
  </dataValidations>
  <hyperlinks>
    <hyperlink ref="E4:S4" r:id="rId1" display="Questions Call 714-594-5720 Or 714-323-5968 Or Email MikeL@AXIOMHC.COM"/>
  </hyperlinks>
  <pageMargins left="0.7" right="0.7" top="0.75" bottom="0.75" header="0.3" footer="0.3"/>
  <pageSetup scale="53" fitToHeight="0" orientation="portrait" r:id="rId2"/>
  <headerFooter>
    <oddFooter>&amp;L&amp;12Http://www.AxiomHC.com&amp;C&amp;12Axiom Healthcare Group&amp;R&amp;12Page  &amp;P of &amp;N</oddFooter>
  </headerFooter>
  <rowBreaks count="1" manualBreakCount="1">
    <brk id="6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I23" sqref="I23"/>
    </sheetView>
  </sheetViews>
  <sheetFormatPr defaultRowHeight="12.75" x14ac:dyDescent="0.2"/>
  <cols>
    <col min="1" max="1" width="40.7109375" customWidth="1"/>
    <col min="2" max="2" width="14.7109375" style="132" customWidth="1"/>
    <col min="3" max="4" width="14.7109375" customWidth="1"/>
  </cols>
  <sheetData>
    <row r="1" spans="1:10" ht="14.25" thickTop="1" thickBot="1" x14ac:dyDescent="0.25">
      <c r="A1" s="233" t="s">
        <v>117</v>
      </c>
      <c r="B1" s="275" t="s">
        <v>118</v>
      </c>
      <c r="C1" s="233" t="s">
        <v>119</v>
      </c>
      <c r="D1" s="233" t="s">
        <v>120</v>
      </c>
      <c r="H1" t="s">
        <v>225</v>
      </c>
      <c r="I1" t="s">
        <v>226</v>
      </c>
    </row>
    <row r="2" spans="1:10" ht="14.25" thickTop="1" thickBot="1" x14ac:dyDescent="0.25">
      <c r="A2" s="231" t="s">
        <v>148</v>
      </c>
      <c r="B2" s="276">
        <v>5</v>
      </c>
      <c r="C2" s="243">
        <v>1.2783</v>
      </c>
      <c r="D2" s="243">
        <v>1.3002</v>
      </c>
      <c r="H2" s="291">
        <v>1.2783</v>
      </c>
      <c r="I2" s="291">
        <v>1.2783</v>
      </c>
      <c r="J2" s="291">
        <f t="shared" ref="J2:J22" si="0">+I2-H2</f>
        <v>0</v>
      </c>
    </row>
    <row r="3" spans="1:10" ht="14.25" thickTop="1" thickBot="1" x14ac:dyDescent="0.25">
      <c r="A3" s="232" t="s">
        <v>149</v>
      </c>
      <c r="B3" s="277">
        <v>5</v>
      </c>
      <c r="C3" s="243">
        <v>1.2783</v>
      </c>
      <c r="D3" s="243">
        <v>1.3002</v>
      </c>
      <c r="H3" s="291">
        <v>1.2783</v>
      </c>
      <c r="I3" s="291">
        <v>1.2783</v>
      </c>
      <c r="J3" s="291">
        <f t="shared" si="0"/>
        <v>0</v>
      </c>
    </row>
    <row r="4" spans="1:10" ht="14.25" thickTop="1" thickBot="1" x14ac:dyDescent="0.25">
      <c r="A4" s="232" t="s">
        <v>150</v>
      </c>
      <c r="B4" s="277">
        <v>5</v>
      </c>
      <c r="C4" s="243">
        <v>1.2783</v>
      </c>
      <c r="D4" s="243">
        <v>1.3002</v>
      </c>
      <c r="H4" s="291">
        <v>1.2783</v>
      </c>
      <c r="I4" s="291">
        <v>1.2783</v>
      </c>
      <c r="J4" s="291">
        <f t="shared" si="0"/>
        <v>0</v>
      </c>
    </row>
    <row r="5" spans="1:10" ht="14.25" thickTop="1" thickBot="1" x14ac:dyDescent="0.25">
      <c r="A5" s="232" t="s">
        <v>151</v>
      </c>
      <c r="B5" s="277">
        <v>5</v>
      </c>
      <c r="C5" s="243">
        <v>1.2783</v>
      </c>
      <c r="D5" s="243">
        <v>1.3002</v>
      </c>
      <c r="H5" s="291">
        <v>1.2783</v>
      </c>
      <c r="I5" s="291">
        <v>1.2783</v>
      </c>
      <c r="J5" s="291">
        <f t="shared" si="0"/>
        <v>0</v>
      </c>
    </row>
    <row r="6" spans="1:10" ht="14.25" thickTop="1" thickBot="1" x14ac:dyDescent="0.25">
      <c r="A6" s="290" t="s">
        <v>152</v>
      </c>
      <c r="B6" s="277">
        <v>5</v>
      </c>
      <c r="C6" s="243">
        <v>1.2783</v>
      </c>
      <c r="D6" s="243">
        <v>1.3002</v>
      </c>
      <c r="H6" s="291">
        <v>1.2783</v>
      </c>
      <c r="I6" s="291">
        <v>1.2783</v>
      </c>
      <c r="J6" s="291">
        <f t="shared" si="0"/>
        <v>0</v>
      </c>
    </row>
    <row r="7" spans="1:10" ht="14.25" thickTop="1" thickBot="1" x14ac:dyDescent="0.25">
      <c r="A7" s="232" t="s">
        <v>153</v>
      </c>
      <c r="B7" s="277">
        <v>5</v>
      </c>
      <c r="C7" s="243">
        <v>1.2783</v>
      </c>
      <c r="D7" s="243">
        <v>1.3002</v>
      </c>
      <c r="H7" s="291">
        <v>1.2783</v>
      </c>
      <c r="I7" s="291">
        <v>1.2783</v>
      </c>
      <c r="J7" s="291">
        <f t="shared" si="0"/>
        <v>0</v>
      </c>
    </row>
    <row r="8" spans="1:10" ht="14.25" thickTop="1" thickBot="1" x14ac:dyDescent="0.25">
      <c r="A8" s="232" t="s">
        <v>154</v>
      </c>
      <c r="B8" s="277">
        <v>5</v>
      </c>
      <c r="C8" s="243">
        <v>1.2783</v>
      </c>
      <c r="D8" s="243">
        <v>1.3002</v>
      </c>
      <c r="H8" s="291">
        <v>1.2783</v>
      </c>
      <c r="I8" s="291">
        <v>1.2783</v>
      </c>
      <c r="J8" s="291">
        <f t="shared" si="0"/>
        <v>0</v>
      </c>
    </row>
    <row r="9" spans="1:10" ht="14.25" thickTop="1" thickBot="1" x14ac:dyDescent="0.25">
      <c r="A9" s="232" t="s">
        <v>155</v>
      </c>
      <c r="B9" s="277">
        <v>5</v>
      </c>
      <c r="C9" s="243">
        <v>1.2783</v>
      </c>
      <c r="D9" s="243">
        <v>1.3002</v>
      </c>
      <c r="H9" s="291">
        <v>1.2783</v>
      </c>
      <c r="I9" s="291">
        <v>1.2783</v>
      </c>
      <c r="J9" s="291">
        <f t="shared" si="0"/>
        <v>0</v>
      </c>
    </row>
    <row r="10" spans="1:10" ht="14.25" thickTop="1" thickBot="1" x14ac:dyDescent="0.25">
      <c r="A10" s="232" t="s">
        <v>156</v>
      </c>
      <c r="B10" s="277">
        <v>5</v>
      </c>
      <c r="C10" s="243">
        <v>1.2783</v>
      </c>
      <c r="D10" s="243">
        <v>1.3002</v>
      </c>
      <c r="H10" s="291">
        <v>1.2783</v>
      </c>
      <c r="I10" s="291">
        <v>1.2783</v>
      </c>
      <c r="J10" s="291">
        <f t="shared" si="0"/>
        <v>0</v>
      </c>
    </row>
    <row r="11" spans="1:10" ht="14.25" thickTop="1" thickBot="1" x14ac:dyDescent="0.25">
      <c r="A11" s="232" t="s">
        <v>157</v>
      </c>
      <c r="B11" s="277">
        <v>5</v>
      </c>
      <c r="C11" s="243">
        <v>1.2783</v>
      </c>
      <c r="D11" s="243">
        <v>1.3002</v>
      </c>
      <c r="H11" s="291">
        <v>1.2783</v>
      </c>
      <c r="I11" s="291">
        <v>1.2783</v>
      </c>
      <c r="J11" s="291">
        <f t="shared" si="0"/>
        <v>0</v>
      </c>
    </row>
    <row r="12" spans="1:10" ht="14.25" thickTop="1" thickBot="1" x14ac:dyDescent="0.25">
      <c r="A12" s="232" t="s">
        <v>158</v>
      </c>
      <c r="B12" s="277">
        <v>5</v>
      </c>
      <c r="C12" s="243">
        <v>1.2783</v>
      </c>
      <c r="D12" s="243">
        <v>1.3002</v>
      </c>
      <c r="H12" s="291">
        <v>1.2783</v>
      </c>
      <c r="I12" s="291">
        <v>1.2783</v>
      </c>
      <c r="J12" s="291">
        <f t="shared" si="0"/>
        <v>0</v>
      </c>
    </row>
    <row r="13" spans="1:10" ht="14.25" thickTop="1" thickBot="1" x14ac:dyDescent="0.25">
      <c r="A13" s="232" t="s">
        <v>159</v>
      </c>
      <c r="B13" s="277">
        <v>5</v>
      </c>
      <c r="C13" s="243">
        <v>1.2783</v>
      </c>
      <c r="D13" s="243">
        <v>1.3002</v>
      </c>
      <c r="H13" s="291">
        <v>1.2783</v>
      </c>
      <c r="I13" s="291">
        <v>1.2783</v>
      </c>
      <c r="J13" s="291">
        <f t="shared" si="0"/>
        <v>0</v>
      </c>
    </row>
    <row r="14" spans="1:10" ht="14.25" thickTop="1" thickBot="1" x14ac:dyDescent="0.25">
      <c r="A14" s="232" t="s">
        <v>160</v>
      </c>
      <c r="B14" s="277">
        <v>5</v>
      </c>
      <c r="C14" s="243">
        <v>1.2783</v>
      </c>
      <c r="D14" s="243">
        <v>1.3002</v>
      </c>
      <c r="H14" s="291">
        <v>1.2783</v>
      </c>
      <c r="I14" s="291">
        <v>1.2783</v>
      </c>
      <c r="J14" s="291">
        <f t="shared" si="0"/>
        <v>0</v>
      </c>
    </row>
    <row r="15" spans="1:10" ht="14.25" thickTop="1" thickBot="1" x14ac:dyDescent="0.25">
      <c r="A15" s="232" t="s">
        <v>161</v>
      </c>
      <c r="B15" s="277">
        <v>5</v>
      </c>
      <c r="C15" s="243">
        <v>1.2783</v>
      </c>
      <c r="D15" s="243">
        <v>1.3002</v>
      </c>
      <c r="H15" s="291">
        <v>1.2783</v>
      </c>
      <c r="I15" s="291">
        <v>1.2783</v>
      </c>
      <c r="J15" s="291">
        <f t="shared" si="0"/>
        <v>0</v>
      </c>
    </row>
    <row r="16" spans="1:10" ht="14.25" thickTop="1" thickBot="1" x14ac:dyDescent="0.25">
      <c r="A16" s="232" t="s">
        <v>162</v>
      </c>
      <c r="B16" s="277">
        <v>5</v>
      </c>
      <c r="C16" s="243">
        <v>1.2783</v>
      </c>
      <c r="D16" s="243">
        <v>1.3002</v>
      </c>
      <c r="H16" s="291">
        <v>1.2783</v>
      </c>
      <c r="I16" s="291">
        <v>1.2783</v>
      </c>
      <c r="J16" s="291">
        <f t="shared" si="0"/>
        <v>0</v>
      </c>
    </row>
    <row r="17" spans="1:10" ht="14.25" thickTop="1" thickBot="1" x14ac:dyDescent="0.25">
      <c r="A17" s="232" t="s">
        <v>163</v>
      </c>
      <c r="B17" s="277">
        <v>5</v>
      </c>
      <c r="C17" s="243">
        <v>1.2783</v>
      </c>
      <c r="D17" s="243">
        <v>1.3002</v>
      </c>
      <c r="H17" s="291">
        <v>1.2783</v>
      </c>
      <c r="I17" s="291">
        <v>1.2783</v>
      </c>
      <c r="J17" s="291">
        <f t="shared" si="0"/>
        <v>0</v>
      </c>
    </row>
    <row r="18" spans="1:10" ht="14.25" thickTop="1" thickBot="1" x14ac:dyDescent="0.25">
      <c r="A18" s="232" t="s">
        <v>164</v>
      </c>
      <c r="B18" s="277">
        <v>5</v>
      </c>
      <c r="C18" s="243">
        <v>1.2783</v>
      </c>
      <c r="D18" s="243">
        <v>1.3002</v>
      </c>
      <c r="H18" s="291">
        <v>1.2783</v>
      </c>
      <c r="I18" s="291">
        <v>1.2783</v>
      </c>
      <c r="J18" s="291">
        <f t="shared" si="0"/>
        <v>0</v>
      </c>
    </row>
    <row r="19" spans="1:10" ht="14.25" thickTop="1" thickBot="1" x14ac:dyDescent="0.25">
      <c r="A19" s="232" t="s">
        <v>165</v>
      </c>
      <c r="B19" s="277">
        <v>5</v>
      </c>
      <c r="C19" s="243">
        <v>1.2783</v>
      </c>
      <c r="D19" s="243">
        <v>1.3002</v>
      </c>
      <c r="H19" s="291">
        <v>1.2783</v>
      </c>
      <c r="I19" s="291">
        <v>1.2783</v>
      </c>
      <c r="J19" s="291">
        <f t="shared" si="0"/>
        <v>0</v>
      </c>
    </row>
    <row r="20" spans="1:10" ht="14.25" thickTop="1" thickBot="1" x14ac:dyDescent="0.25">
      <c r="A20" s="232" t="s">
        <v>166</v>
      </c>
      <c r="B20" s="277">
        <v>5</v>
      </c>
      <c r="C20" s="243">
        <v>1.2783</v>
      </c>
      <c r="D20" s="243">
        <v>1.3002</v>
      </c>
      <c r="H20" s="291">
        <v>1.2783</v>
      </c>
      <c r="I20" s="291">
        <v>1.2783</v>
      </c>
      <c r="J20" s="291">
        <f t="shared" si="0"/>
        <v>0</v>
      </c>
    </row>
    <row r="21" spans="1:10" ht="14.25" thickTop="1" thickBot="1" x14ac:dyDescent="0.25">
      <c r="A21" s="232" t="s">
        <v>167</v>
      </c>
      <c r="B21" s="277">
        <v>5</v>
      </c>
      <c r="C21" s="243">
        <v>1.2783</v>
      </c>
      <c r="D21" s="243">
        <v>1.3002</v>
      </c>
      <c r="H21" s="291">
        <v>1.2783</v>
      </c>
      <c r="I21" s="291">
        <v>1.2783</v>
      </c>
      <c r="J21" s="291">
        <f t="shared" si="0"/>
        <v>0</v>
      </c>
    </row>
    <row r="22" spans="1:10" ht="14.25" thickTop="1" thickBot="1" x14ac:dyDescent="0.25">
      <c r="A22" s="232" t="s">
        <v>168</v>
      </c>
      <c r="B22" s="277">
        <v>5</v>
      </c>
      <c r="C22" s="243">
        <v>1.2783</v>
      </c>
      <c r="D22" s="243">
        <v>1.3002</v>
      </c>
      <c r="H22" s="291">
        <v>1.2783</v>
      </c>
      <c r="I22" s="291">
        <v>1.2783</v>
      </c>
      <c r="J22" s="291">
        <f t="shared" si="0"/>
        <v>0</v>
      </c>
    </row>
    <row r="23" spans="1:10" ht="14.25" thickTop="1" thickBot="1" x14ac:dyDescent="0.25">
      <c r="A23" s="232"/>
      <c r="B23" s="277"/>
      <c r="C23" s="231"/>
      <c r="D23" s="231"/>
      <c r="H23" s="291"/>
      <c r="I23" s="291"/>
      <c r="J23" s="291"/>
    </row>
    <row r="24" spans="1:10" ht="14.25" thickTop="1" thickBot="1" x14ac:dyDescent="0.25">
      <c r="A24" s="232" t="s">
        <v>169</v>
      </c>
      <c r="B24" s="277">
        <v>1</v>
      </c>
      <c r="C24" s="243">
        <v>0.67310000000000003</v>
      </c>
      <c r="D24" s="243">
        <v>0.68279999999999996</v>
      </c>
      <c r="H24" s="291">
        <v>0.67310000000000003</v>
      </c>
      <c r="I24" s="291">
        <v>0.67310000000000003</v>
      </c>
      <c r="J24" s="291">
        <f t="shared" ref="J24:J28" si="1">+I24-H24</f>
        <v>0</v>
      </c>
    </row>
    <row r="25" spans="1:10" ht="14.25" thickTop="1" thickBot="1" x14ac:dyDescent="0.25">
      <c r="A25" s="248" t="s">
        <v>170</v>
      </c>
      <c r="B25" s="277">
        <v>2</v>
      </c>
      <c r="C25" s="243">
        <v>1.1963000000000001</v>
      </c>
      <c r="D25" s="243">
        <v>1.3443000000000001</v>
      </c>
      <c r="H25" s="291">
        <v>1.1964000000000001</v>
      </c>
      <c r="I25" s="291">
        <v>1.1963000000000001</v>
      </c>
      <c r="J25" s="291">
        <f t="shared" si="1"/>
        <v>-9.9999999999988987E-5</v>
      </c>
    </row>
    <row r="26" spans="1:10" ht="14.25" thickTop="1" thickBot="1" x14ac:dyDescent="0.25">
      <c r="A26" s="248" t="s">
        <v>171</v>
      </c>
      <c r="B26" s="277">
        <v>3</v>
      </c>
      <c r="C26" s="272">
        <v>0.91810000000000003</v>
      </c>
      <c r="D26" s="272">
        <v>0.89019999999999999</v>
      </c>
      <c r="H26" s="291">
        <v>0.91810000000000003</v>
      </c>
      <c r="I26" s="291">
        <v>0.91810000000000003</v>
      </c>
      <c r="J26" s="291">
        <f t="shared" si="1"/>
        <v>0</v>
      </c>
    </row>
    <row r="27" spans="1:10" ht="14.25" thickTop="1" thickBot="1" x14ac:dyDescent="0.25">
      <c r="A27" s="248" t="s">
        <v>172</v>
      </c>
      <c r="B27" s="277">
        <v>4</v>
      </c>
      <c r="C27" s="272">
        <v>0.70210000000000006</v>
      </c>
      <c r="D27" s="272">
        <v>0.70789999999999997</v>
      </c>
      <c r="H27" s="291">
        <v>0.70210000000000006</v>
      </c>
      <c r="I27" s="291">
        <v>0.70210000000000006</v>
      </c>
      <c r="J27" s="291">
        <f t="shared" si="1"/>
        <v>0</v>
      </c>
    </row>
    <row r="28" spans="1:10" ht="14.25" thickTop="1" thickBot="1" x14ac:dyDescent="0.25">
      <c r="A28" s="248" t="s">
        <v>173</v>
      </c>
      <c r="B28" s="277">
        <v>5</v>
      </c>
      <c r="C28" s="272">
        <v>1.2783</v>
      </c>
      <c r="D28" s="272">
        <v>1.3002</v>
      </c>
      <c r="H28" s="291">
        <v>1.2783</v>
      </c>
      <c r="I28" s="291">
        <v>1.2783</v>
      </c>
      <c r="J28" s="291">
        <f t="shared" si="1"/>
        <v>0</v>
      </c>
    </row>
    <row r="29" spans="1:10" ht="14.25" thickTop="1" thickBot="1" x14ac:dyDescent="0.25">
      <c r="A29" s="248" t="s">
        <v>174</v>
      </c>
      <c r="B29" s="277">
        <v>6</v>
      </c>
      <c r="C29" s="272">
        <v>1.0075000000000001</v>
      </c>
      <c r="D29" s="272">
        <v>1.012</v>
      </c>
      <c r="H29" s="291">
        <v>1.0031000000000001</v>
      </c>
      <c r="I29" s="291">
        <v>1.0075000000000001</v>
      </c>
      <c r="J29" s="291">
        <f>+I29-H29</f>
        <v>4.3999999999999595E-3</v>
      </c>
    </row>
    <row r="30" spans="1:10" ht="14.25" thickTop="1" thickBot="1" x14ac:dyDescent="0.25">
      <c r="A30" s="248" t="s">
        <v>175</v>
      </c>
      <c r="B30" s="277">
        <v>7</v>
      </c>
      <c r="C30" s="272">
        <v>1.0775000000000001</v>
      </c>
      <c r="D30" s="272">
        <v>1.0961000000000001</v>
      </c>
      <c r="H30" s="291">
        <v>1.0775000000000001</v>
      </c>
      <c r="I30" s="291">
        <v>1.0775000000000001</v>
      </c>
      <c r="J30" s="291">
        <f t="shared" ref="J30:J73" si="2">+I30-H30</f>
        <v>0</v>
      </c>
    </row>
    <row r="31" spans="1:10" ht="14.25" thickTop="1" thickBot="1" x14ac:dyDescent="0.25">
      <c r="A31" s="248" t="s">
        <v>176</v>
      </c>
      <c r="B31" s="277">
        <v>10</v>
      </c>
      <c r="C31" s="272">
        <v>0.82090000000000007</v>
      </c>
      <c r="D31" s="272">
        <v>0.82420000000000004</v>
      </c>
      <c r="H31" s="291">
        <v>0.82090000000000007</v>
      </c>
      <c r="I31" s="291">
        <v>0.82090000000000007</v>
      </c>
      <c r="J31" s="291">
        <f t="shared" si="2"/>
        <v>0</v>
      </c>
    </row>
    <row r="32" spans="1:10" ht="14.25" thickTop="1" thickBot="1" x14ac:dyDescent="0.25">
      <c r="A32" s="248" t="s">
        <v>177</v>
      </c>
      <c r="B32" s="277">
        <v>11</v>
      </c>
      <c r="C32" s="272">
        <v>0.73250000000000004</v>
      </c>
      <c r="D32" s="272">
        <v>0.73550000000000004</v>
      </c>
      <c r="H32" s="291">
        <v>0.73250000000000004</v>
      </c>
      <c r="I32" s="291">
        <v>0.73250000000000004</v>
      </c>
      <c r="J32" s="291">
        <f t="shared" si="2"/>
        <v>0</v>
      </c>
    </row>
    <row r="33" spans="1:10" ht="14.25" thickTop="1" thickBot="1" x14ac:dyDescent="0.25">
      <c r="A33" s="248" t="s">
        <v>178</v>
      </c>
      <c r="B33" s="277">
        <v>12</v>
      </c>
      <c r="C33" s="272">
        <v>1.1748000000000001</v>
      </c>
      <c r="D33" s="272">
        <v>1.1420999999999999</v>
      </c>
      <c r="H33" s="291">
        <v>1.1748000000000001</v>
      </c>
      <c r="I33" s="291">
        <v>1.1748000000000001</v>
      </c>
      <c r="J33" s="291">
        <f t="shared" si="2"/>
        <v>0</v>
      </c>
    </row>
    <row r="34" spans="1:10" ht="14.25" thickTop="1" thickBot="1" x14ac:dyDescent="0.25">
      <c r="A34" s="248" t="s">
        <v>179</v>
      </c>
      <c r="B34" s="277">
        <v>13</v>
      </c>
      <c r="C34" s="272">
        <v>0.79530000000000001</v>
      </c>
      <c r="D34" s="272">
        <v>0.75819999999999999</v>
      </c>
      <c r="H34" s="291">
        <v>0.79530000000000001</v>
      </c>
      <c r="I34" s="291">
        <v>0.79530000000000001</v>
      </c>
      <c r="J34" s="291">
        <f t="shared" si="2"/>
        <v>0</v>
      </c>
    </row>
    <row r="35" spans="1:10" ht="14.25" thickTop="1" thickBot="1" x14ac:dyDescent="0.25">
      <c r="A35" s="248" t="s">
        <v>180</v>
      </c>
      <c r="B35" s="277">
        <v>14</v>
      </c>
      <c r="C35" s="272">
        <v>0.84910000000000008</v>
      </c>
      <c r="D35" s="272">
        <v>0.8508</v>
      </c>
      <c r="H35" s="291">
        <v>0.84910000000000008</v>
      </c>
      <c r="I35" s="291">
        <v>0.84910000000000008</v>
      </c>
      <c r="J35" s="291">
        <f t="shared" si="2"/>
        <v>0</v>
      </c>
    </row>
    <row r="36" spans="1:10" ht="14.25" thickTop="1" thickBot="1" x14ac:dyDescent="0.25">
      <c r="A36" s="248" t="s">
        <v>181</v>
      </c>
      <c r="B36" s="277">
        <v>15</v>
      </c>
      <c r="C36" s="272">
        <v>0.82369999999999999</v>
      </c>
      <c r="D36" s="272">
        <v>0.80879999999999996</v>
      </c>
      <c r="H36" s="291">
        <v>0.82369999999999999</v>
      </c>
      <c r="I36" s="291">
        <v>0.82369999999999999</v>
      </c>
      <c r="J36" s="291">
        <f t="shared" si="2"/>
        <v>0</v>
      </c>
    </row>
    <row r="37" spans="1:10" ht="14.25" thickTop="1" thickBot="1" x14ac:dyDescent="0.25">
      <c r="A37" s="248" t="s">
        <v>182</v>
      </c>
      <c r="B37" s="277">
        <v>16</v>
      </c>
      <c r="C37" s="272">
        <v>0.83420000000000005</v>
      </c>
      <c r="D37" s="272">
        <v>0.83599999999999997</v>
      </c>
      <c r="H37" s="291">
        <v>0.83420000000000005</v>
      </c>
      <c r="I37" s="291">
        <v>0.83420000000000005</v>
      </c>
      <c r="J37" s="291">
        <f t="shared" si="2"/>
        <v>0</v>
      </c>
    </row>
    <row r="38" spans="1:10" ht="14.25" thickTop="1" thickBot="1" x14ac:dyDescent="0.25">
      <c r="A38" s="248" t="s">
        <v>183</v>
      </c>
      <c r="B38" s="277">
        <v>17</v>
      </c>
      <c r="C38" s="272">
        <v>0.77810000000000001</v>
      </c>
      <c r="D38" s="272">
        <v>0.77259999999999995</v>
      </c>
      <c r="H38" s="291">
        <v>0.77810000000000001</v>
      </c>
      <c r="I38" s="291">
        <v>0.77810000000000001</v>
      </c>
      <c r="J38" s="291">
        <f t="shared" si="2"/>
        <v>0</v>
      </c>
    </row>
    <row r="39" spans="1:10" ht="14.25" thickTop="1" thickBot="1" x14ac:dyDescent="0.25">
      <c r="A39" s="248" t="s">
        <v>184</v>
      </c>
      <c r="B39" s="277">
        <v>18</v>
      </c>
      <c r="C39" s="272">
        <v>0.79400000000000004</v>
      </c>
      <c r="D39" s="272">
        <v>0.78249999999999997</v>
      </c>
      <c r="H39" s="291">
        <v>0.79400000000000004</v>
      </c>
      <c r="I39" s="291">
        <v>0.79400000000000004</v>
      </c>
      <c r="J39" s="291">
        <f t="shared" si="2"/>
        <v>0</v>
      </c>
    </row>
    <row r="40" spans="1:10" ht="14.25" thickTop="1" thickBot="1" x14ac:dyDescent="0.25">
      <c r="A40" s="248" t="s">
        <v>185</v>
      </c>
      <c r="B40" s="277">
        <v>19</v>
      </c>
      <c r="C40" s="272">
        <v>0.70120000000000005</v>
      </c>
      <c r="D40" s="272">
        <v>0.69720000000000004</v>
      </c>
      <c r="H40" s="291">
        <v>0.70120000000000005</v>
      </c>
      <c r="I40" s="291">
        <v>0.70120000000000005</v>
      </c>
      <c r="J40" s="291">
        <f t="shared" si="2"/>
        <v>0</v>
      </c>
    </row>
    <row r="41" spans="1:10" ht="14.25" thickTop="1" thickBot="1" x14ac:dyDescent="0.25">
      <c r="A41" s="248" t="s">
        <v>186</v>
      </c>
      <c r="B41" s="277">
        <v>20</v>
      </c>
      <c r="C41" s="272">
        <v>0.86170000000000002</v>
      </c>
      <c r="D41" s="272">
        <v>0.8468</v>
      </c>
      <c r="H41" s="291">
        <v>0.86170000000000002</v>
      </c>
      <c r="I41" s="291">
        <v>0.86170000000000002</v>
      </c>
      <c r="J41" s="291">
        <f t="shared" si="2"/>
        <v>0</v>
      </c>
    </row>
    <row r="42" spans="1:10" ht="14.25" thickTop="1" thickBot="1" x14ac:dyDescent="0.25">
      <c r="A42" s="248" t="s">
        <v>187</v>
      </c>
      <c r="B42" s="277">
        <v>21</v>
      </c>
      <c r="C42" s="272">
        <v>0.88830000000000009</v>
      </c>
      <c r="D42" s="272">
        <v>0.88929999999999998</v>
      </c>
      <c r="H42" s="291">
        <v>0.88830000000000009</v>
      </c>
      <c r="I42" s="291">
        <v>0.88830000000000009</v>
      </c>
      <c r="J42" s="291">
        <f t="shared" si="2"/>
        <v>0</v>
      </c>
    </row>
    <row r="43" spans="1:10" ht="14.25" thickTop="1" thickBot="1" x14ac:dyDescent="0.25">
      <c r="A43" s="248" t="s">
        <v>188</v>
      </c>
      <c r="B43" s="277">
        <v>22</v>
      </c>
      <c r="C43" s="272">
        <v>1.0760000000000001</v>
      </c>
      <c r="D43" s="272">
        <v>1.1066</v>
      </c>
      <c r="H43" s="291">
        <v>1.0760000000000001</v>
      </c>
      <c r="I43" s="291">
        <v>1.0760000000000001</v>
      </c>
      <c r="J43" s="291">
        <f t="shared" si="2"/>
        <v>0</v>
      </c>
    </row>
    <row r="44" spans="1:10" ht="14.25" thickTop="1" thickBot="1" x14ac:dyDescent="0.25">
      <c r="A44" s="248" t="s">
        <v>189</v>
      </c>
      <c r="B44" s="277">
        <v>23</v>
      </c>
      <c r="C44" s="272">
        <v>0.84300000000000008</v>
      </c>
      <c r="D44" s="272">
        <v>0.84130000000000005</v>
      </c>
      <c r="H44" s="291">
        <v>0.84300000000000008</v>
      </c>
      <c r="I44" s="291">
        <v>0.84300000000000008</v>
      </c>
      <c r="J44" s="291">
        <f t="shared" si="2"/>
        <v>0</v>
      </c>
    </row>
    <row r="45" spans="1:10" ht="14.25" thickTop="1" thickBot="1" x14ac:dyDescent="0.25">
      <c r="A45" s="248" t="s">
        <v>190</v>
      </c>
      <c r="B45" s="277">
        <v>24</v>
      </c>
      <c r="C45" s="272">
        <v>0.90080000000000005</v>
      </c>
      <c r="D45" s="272">
        <v>0.90010000000000001</v>
      </c>
      <c r="H45" s="291">
        <v>0.90080000000000005</v>
      </c>
      <c r="I45" s="291">
        <v>0.90080000000000005</v>
      </c>
      <c r="J45" s="291">
        <f t="shared" si="2"/>
        <v>0</v>
      </c>
    </row>
    <row r="46" spans="1:10" ht="14.25" thickTop="1" thickBot="1" x14ac:dyDescent="0.25">
      <c r="A46" s="248" t="s">
        <v>191</v>
      </c>
      <c r="B46" s="277">
        <v>25</v>
      </c>
      <c r="C46" s="272">
        <v>0.73199999999999998</v>
      </c>
      <c r="D46" s="272">
        <v>0.74809999999999999</v>
      </c>
      <c r="H46" s="291">
        <v>0.73199999999999998</v>
      </c>
      <c r="I46" s="291">
        <v>0.73199999999999998</v>
      </c>
      <c r="J46" s="291">
        <f t="shared" si="2"/>
        <v>0</v>
      </c>
    </row>
    <row r="47" spans="1:10" ht="14.25" thickTop="1" thickBot="1" x14ac:dyDescent="0.25">
      <c r="A47" s="248" t="s">
        <v>192</v>
      </c>
      <c r="B47" s="277">
        <v>26</v>
      </c>
      <c r="C47" s="272">
        <v>0.77750000000000008</v>
      </c>
      <c r="D47" s="272">
        <v>0.77549999999999997</v>
      </c>
      <c r="H47" s="291">
        <v>0.77750000000000008</v>
      </c>
      <c r="I47" s="291">
        <v>0.77750000000000008</v>
      </c>
      <c r="J47" s="291">
        <f t="shared" si="2"/>
        <v>0</v>
      </c>
    </row>
    <row r="48" spans="1:10" ht="14.25" thickTop="1" thickBot="1" x14ac:dyDescent="0.25">
      <c r="A48" s="248" t="s">
        <v>193</v>
      </c>
      <c r="B48" s="277">
        <v>27</v>
      </c>
      <c r="C48" s="272">
        <v>0.83210000000000006</v>
      </c>
      <c r="D48" s="272">
        <v>0.89529999999999998</v>
      </c>
      <c r="H48" s="291">
        <v>0.83210000000000006</v>
      </c>
      <c r="I48" s="291">
        <v>0.83210000000000006</v>
      </c>
      <c r="J48" s="291">
        <f t="shared" si="2"/>
        <v>0</v>
      </c>
    </row>
    <row r="49" spans="1:10" ht="14.25" thickTop="1" thickBot="1" x14ac:dyDescent="0.25">
      <c r="A49" s="248" t="s">
        <v>194</v>
      </c>
      <c r="B49" s="277">
        <v>28</v>
      </c>
      <c r="C49" s="272">
        <v>0.88800000000000001</v>
      </c>
      <c r="D49" s="272">
        <v>0.88439999999999996</v>
      </c>
      <c r="H49" s="291">
        <v>0.88800000000000001</v>
      </c>
      <c r="I49" s="291">
        <v>0.88800000000000001</v>
      </c>
      <c r="J49" s="291">
        <f t="shared" si="2"/>
        <v>0</v>
      </c>
    </row>
    <row r="50" spans="1:10" ht="14.25" thickTop="1" thickBot="1" x14ac:dyDescent="0.25">
      <c r="A50" s="248" t="s">
        <v>195</v>
      </c>
      <c r="B50" s="277">
        <v>29</v>
      </c>
      <c r="C50" s="272">
        <v>0.88650000000000007</v>
      </c>
      <c r="D50" s="272">
        <v>0.78900000000000003</v>
      </c>
      <c r="H50" s="291">
        <v>0.88650000000000007</v>
      </c>
      <c r="I50" s="291">
        <v>0.88650000000000007</v>
      </c>
      <c r="J50" s="291">
        <f t="shared" si="2"/>
        <v>0</v>
      </c>
    </row>
    <row r="51" spans="1:10" ht="14.25" thickTop="1" thickBot="1" x14ac:dyDescent="0.25">
      <c r="A51" s="248" t="s">
        <v>196</v>
      </c>
      <c r="B51" s="277">
        <v>30</v>
      </c>
      <c r="C51" s="272">
        <v>1.0357000000000001</v>
      </c>
      <c r="D51" s="272">
        <v>1.0632999999999999</v>
      </c>
      <c r="H51" s="291">
        <v>1.0357000000000001</v>
      </c>
      <c r="I51" s="291">
        <v>1.0357000000000001</v>
      </c>
      <c r="J51" s="291">
        <f t="shared" si="2"/>
        <v>0</v>
      </c>
    </row>
    <row r="52" spans="1:10" ht="14.25" thickTop="1" thickBot="1" x14ac:dyDescent="0.25">
      <c r="A52" s="248" t="s">
        <v>197</v>
      </c>
      <c r="B52" s="277">
        <v>32</v>
      </c>
      <c r="C52" s="272">
        <v>0.86240000000000006</v>
      </c>
      <c r="D52" s="272">
        <v>0.84809999999999997</v>
      </c>
      <c r="H52" s="291">
        <v>0.86240000000000006</v>
      </c>
      <c r="I52" s="291">
        <v>0.86240000000000006</v>
      </c>
      <c r="J52" s="291">
        <f t="shared" si="2"/>
        <v>0</v>
      </c>
    </row>
    <row r="53" spans="1:10" ht="14.25" thickTop="1" thickBot="1" x14ac:dyDescent="0.25">
      <c r="A53" s="248" t="s">
        <v>198</v>
      </c>
      <c r="B53" s="277">
        <v>33</v>
      </c>
      <c r="C53" s="272">
        <v>0.84989999999999999</v>
      </c>
      <c r="D53" s="272">
        <v>0.84989999999999999</v>
      </c>
      <c r="H53" s="291">
        <v>0.84989999999999999</v>
      </c>
      <c r="I53" s="291">
        <v>0.84989999999999999</v>
      </c>
      <c r="J53" s="291">
        <f t="shared" si="2"/>
        <v>0</v>
      </c>
    </row>
    <row r="54" spans="1:10" ht="14.25" thickTop="1" thickBot="1" x14ac:dyDescent="0.25">
      <c r="A54" s="248" t="s">
        <v>199</v>
      </c>
      <c r="B54" s="277">
        <v>34</v>
      </c>
      <c r="C54" s="272">
        <v>0.7833</v>
      </c>
      <c r="D54" s="272">
        <v>0.77969999999999995</v>
      </c>
      <c r="H54" s="291">
        <v>0.7833</v>
      </c>
      <c r="I54" s="291">
        <v>0.7833</v>
      </c>
      <c r="J54" s="291">
        <f t="shared" si="2"/>
        <v>0</v>
      </c>
    </row>
    <row r="55" spans="1:10" ht="14.25" thickTop="1" thickBot="1" x14ac:dyDescent="0.25">
      <c r="A55" s="248" t="s">
        <v>200</v>
      </c>
      <c r="B55" s="277">
        <v>35</v>
      </c>
      <c r="C55" s="272">
        <v>0.84930000000000005</v>
      </c>
      <c r="D55" s="272">
        <v>0.79410000000000003</v>
      </c>
      <c r="H55" s="291">
        <v>0.84930000000000005</v>
      </c>
      <c r="I55" s="291">
        <v>0.84930000000000005</v>
      </c>
      <c r="J55" s="291">
        <f t="shared" si="2"/>
        <v>0</v>
      </c>
    </row>
    <row r="56" spans="1:10" ht="14.25" thickTop="1" thickBot="1" x14ac:dyDescent="0.25">
      <c r="A56" s="248" t="s">
        <v>201</v>
      </c>
      <c r="B56" s="277">
        <v>36</v>
      </c>
      <c r="C56" s="272">
        <v>0.80220000000000002</v>
      </c>
      <c r="D56" s="272">
        <v>0.80530000000000002</v>
      </c>
      <c r="H56" s="291">
        <v>0.80220000000000002</v>
      </c>
      <c r="I56" s="291">
        <v>0.80220000000000002</v>
      </c>
      <c r="J56" s="291">
        <f t="shared" si="2"/>
        <v>0</v>
      </c>
    </row>
    <row r="57" spans="1:10" ht="14.25" thickTop="1" thickBot="1" x14ac:dyDescent="0.25">
      <c r="A57" s="248" t="s">
        <v>202</v>
      </c>
      <c r="B57" s="277">
        <v>37</v>
      </c>
      <c r="C57" s="272">
        <v>0.76950000000000007</v>
      </c>
      <c r="D57" s="272">
        <v>0.77280000000000004</v>
      </c>
      <c r="H57" s="291">
        <v>0.76950000000000007</v>
      </c>
      <c r="I57" s="291">
        <v>0.76950000000000007</v>
      </c>
      <c r="J57" s="291">
        <f t="shared" si="2"/>
        <v>0</v>
      </c>
    </row>
    <row r="58" spans="1:10" ht="14.25" thickTop="1" thickBot="1" x14ac:dyDescent="0.25">
      <c r="A58" s="248" t="s">
        <v>203</v>
      </c>
      <c r="B58" s="277">
        <v>38</v>
      </c>
      <c r="C58" s="272">
        <v>1.0612000000000001</v>
      </c>
      <c r="D58" s="272">
        <v>1.0523</v>
      </c>
      <c r="H58" s="291">
        <v>1.0612000000000001</v>
      </c>
      <c r="I58" s="291">
        <v>1.0612000000000001</v>
      </c>
      <c r="J58" s="291">
        <f t="shared" si="2"/>
        <v>0</v>
      </c>
    </row>
    <row r="59" spans="1:10" ht="14.25" thickTop="1" thickBot="1" x14ac:dyDescent="0.25">
      <c r="A59" s="248" t="s">
        <v>204</v>
      </c>
      <c r="B59" s="277">
        <v>39</v>
      </c>
      <c r="C59" s="272">
        <v>0.79620000000000002</v>
      </c>
      <c r="D59" s="272">
        <v>0.79479999999999995</v>
      </c>
      <c r="H59" s="291">
        <v>0.79630000000000001</v>
      </c>
      <c r="I59" s="291">
        <v>0.79620000000000002</v>
      </c>
      <c r="J59" s="291">
        <f t="shared" si="2"/>
        <v>-9.9999999999988987E-5</v>
      </c>
    </row>
    <row r="60" spans="1:10" ht="14.25" thickTop="1" thickBot="1" x14ac:dyDescent="0.25">
      <c r="A60" s="290" t="s">
        <v>217</v>
      </c>
      <c r="B60" s="277">
        <v>40</v>
      </c>
      <c r="C60" s="272">
        <v>0.4047</v>
      </c>
      <c r="D60" s="272">
        <v>0.4047</v>
      </c>
      <c r="H60" s="291">
        <v>0.4047</v>
      </c>
      <c r="I60" s="291">
        <v>0.4047</v>
      </c>
      <c r="J60" s="291">
        <f t="shared" si="2"/>
        <v>0</v>
      </c>
    </row>
    <row r="61" spans="1:10" ht="14.25" thickTop="1" thickBot="1" x14ac:dyDescent="0.25">
      <c r="A61" s="248" t="s">
        <v>205</v>
      </c>
      <c r="B61" s="277">
        <v>42</v>
      </c>
      <c r="C61" s="272">
        <v>0.81500000000000006</v>
      </c>
      <c r="D61" s="272">
        <v>0.80979999999999996</v>
      </c>
      <c r="H61" s="291">
        <v>0.81500000000000006</v>
      </c>
      <c r="I61" s="291">
        <v>0.81500000000000006</v>
      </c>
      <c r="J61" s="291">
        <f t="shared" si="2"/>
        <v>0</v>
      </c>
    </row>
    <row r="62" spans="1:10" ht="14.25" thickTop="1" thickBot="1" x14ac:dyDescent="0.25">
      <c r="A62" s="248" t="s">
        <v>206</v>
      </c>
      <c r="B62" s="277">
        <v>43</v>
      </c>
      <c r="C62" s="272">
        <v>0.78</v>
      </c>
      <c r="D62" s="272">
        <v>0.78149999999999997</v>
      </c>
      <c r="H62" s="291">
        <v>0.78</v>
      </c>
      <c r="I62" s="291">
        <v>0.78</v>
      </c>
      <c r="J62" s="291">
        <f t="shared" si="2"/>
        <v>0</v>
      </c>
    </row>
    <row r="63" spans="1:10" ht="14.25" thickTop="1" thickBot="1" x14ac:dyDescent="0.25">
      <c r="A63" s="248" t="s">
        <v>207</v>
      </c>
      <c r="B63" s="277">
        <v>44</v>
      </c>
      <c r="C63" s="272">
        <v>0.71300000000000008</v>
      </c>
      <c r="D63" s="272">
        <v>0.72070000000000001</v>
      </c>
      <c r="H63" s="291">
        <v>0.71300000000000008</v>
      </c>
      <c r="I63" s="291">
        <v>0.71300000000000008</v>
      </c>
      <c r="J63" s="291">
        <f t="shared" si="2"/>
        <v>0</v>
      </c>
    </row>
    <row r="64" spans="1:10" ht="14.25" thickTop="1" thickBot="1" x14ac:dyDescent="0.25">
      <c r="A64" s="248" t="s">
        <v>208</v>
      </c>
      <c r="B64" s="277">
        <v>45</v>
      </c>
      <c r="C64" s="272">
        <v>0.81390000000000007</v>
      </c>
      <c r="D64" s="272">
        <v>0.78839999999999999</v>
      </c>
      <c r="H64" s="291">
        <v>0.81400000000000006</v>
      </c>
      <c r="I64" s="291">
        <v>0.81390000000000007</v>
      </c>
      <c r="J64" s="291">
        <f t="shared" si="2"/>
        <v>-9.9999999999988987E-5</v>
      </c>
    </row>
    <row r="65" spans="1:10" ht="14.25" thickTop="1" thickBot="1" x14ac:dyDescent="0.25">
      <c r="A65" s="248" t="s">
        <v>209</v>
      </c>
      <c r="B65" s="277">
        <v>46</v>
      </c>
      <c r="C65" s="272">
        <v>0.88719999999999999</v>
      </c>
      <c r="D65" s="272">
        <v>0.90910000000000002</v>
      </c>
      <c r="H65" s="291">
        <v>0.88719999999999999</v>
      </c>
      <c r="I65" s="291">
        <v>0.88719999999999999</v>
      </c>
      <c r="J65" s="291">
        <f t="shared" si="2"/>
        <v>0</v>
      </c>
    </row>
    <row r="66" spans="1:10" ht="14.25" thickTop="1" thickBot="1" x14ac:dyDescent="0.25">
      <c r="A66" s="248" t="s">
        <v>210</v>
      </c>
      <c r="B66" s="277">
        <v>47</v>
      </c>
      <c r="C66" s="272">
        <v>0.9820000000000001</v>
      </c>
      <c r="D66" s="272">
        <v>0.98950000000000005</v>
      </c>
      <c r="H66" s="291">
        <v>0.9820000000000001</v>
      </c>
      <c r="I66" s="291">
        <v>0.9820000000000001</v>
      </c>
      <c r="J66" s="291">
        <f t="shared" si="2"/>
        <v>0</v>
      </c>
    </row>
    <row r="67" spans="1:10" ht="14.25" thickTop="1" thickBot="1" x14ac:dyDescent="0.25">
      <c r="A67" s="248" t="s">
        <v>211</v>
      </c>
      <c r="B67" s="277">
        <v>48</v>
      </c>
      <c r="C67" s="272">
        <v>0.73980000000000001</v>
      </c>
      <c r="D67" s="272">
        <v>0.67420000000000002</v>
      </c>
      <c r="H67" s="291">
        <v>0.73981080698785384</v>
      </c>
      <c r="I67" s="291">
        <v>0.73980000000000001</v>
      </c>
      <c r="J67" s="291">
        <f t="shared" si="2"/>
        <v>-1.0806987853828609E-5</v>
      </c>
    </row>
    <row r="68" spans="1:10" ht="14.25" thickTop="1" thickBot="1" x14ac:dyDescent="0.25">
      <c r="A68" s="248" t="s">
        <v>212</v>
      </c>
      <c r="B68" s="277">
        <v>49</v>
      </c>
      <c r="C68" s="272">
        <v>0.7661</v>
      </c>
      <c r="D68" s="272">
        <v>0.76890000000000003</v>
      </c>
      <c r="H68" s="291">
        <v>0.76619999999999999</v>
      </c>
      <c r="I68" s="291">
        <v>0.7661</v>
      </c>
      <c r="J68" s="291">
        <f t="shared" si="2"/>
        <v>-9.9999999999988987E-5</v>
      </c>
    </row>
    <row r="69" spans="1:10" ht="14.25" thickTop="1" thickBot="1" x14ac:dyDescent="0.25">
      <c r="A69" s="248" t="s">
        <v>132</v>
      </c>
      <c r="B69" s="277">
        <v>50</v>
      </c>
      <c r="C69" s="272">
        <v>1.0402</v>
      </c>
      <c r="D69" s="272">
        <v>1.0507</v>
      </c>
      <c r="H69" s="291">
        <v>1.0402</v>
      </c>
      <c r="I69" s="291">
        <v>1.0402</v>
      </c>
      <c r="J69" s="291">
        <f t="shared" si="2"/>
        <v>0</v>
      </c>
    </row>
    <row r="70" spans="1:10" ht="14.25" thickTop="1" thickBot="1" x14ac:dyDescent="0.25">
      <c r="A70" s="248" t="s">
        <v>213</v>
      </c>
      <c r="B70" s="277">
        <v>51</v>
      </c>
      <c r="C70" s="272">
        <v>0.73540000000000005</v>
      </c>
      <c r="D70" s="272">
        <v>0.73499999999999999</v>
      </c>
      <c r="H70" s="291">
        <v>0.73540000000000005</v>
      </c>
      <c r="I70" s="291">
        <v>0.73540000000000005</v>
      </c>
      <c r="J70" s="291">
        <f t="shared" si="2"/>
        <v>0</v>
      </c>
    </row>
    <row r="71" spans="1:10" ht="14.25" thickTop="1" thickBot="1" x14ac:dyDescent="0.25">
      <c r="A71" s="248" t="s">
        <v>214</v>
      </c>
      <c r="B71" s="277">
        <v>52</v>
      </c>
      <c r="C71" s="243">
        <v>0.89500000000000002</v>
      </c>
      <c r="D71" s="243">
        <v>0.9073</v>
      </c>
      <c r="H71" s="291">
        <v>0.89500000000000002</v>
      </c>
      <c r="I71" s="291">
        <v>0.89500000000000002</v>
      </c>
      <c r="J71" s="291">
        <f t="shared" si="2"/>
        <v>0</v>
      </c>
    </row>
    <row r="72" spans="1:10" ht="14.25" thickTop="1" thickBot="1" x14ac:dyDescent="0.25">
      <c r="A72" s="248" t="s">
        <v>215</v>
      </c>
      <c r="B72" s="277">
        <v>53</v>
      </c>
      <c r="C72" s="243">
        <v>0.94070000000000009</v>
      </c>
      <c r="D72" s="243">
        <v>0.94159999999999999</v>
      </c>
      <c r="H72" s="291">
        <v>0.94070000000000009</v>
      </c>
      <c r="I72" s="291">
        <v>0.94070000000000009</v>
      </c>
      <c r="J72" s="291">
        <f t="shared" si="2"/>
        <v>0</v>
      </c>
    </row>
    <row r="73" spans="1:10" ht="14.25" thickTop="1" thickBot="1" x14ac:dyDescent="0.25">
      <c r="A73" s="248" t="s">
        <v>216</v>
      </c>
      <c r="B73" s="277">
        <v>65</v>
      </c>
      <c r="C73" s="243">
        <v>0.96109999999999995</v>
      </c>
      <c r="D73" s="243">
        <v>0.96109999999999995</v>
      </c>
      <c r="H73" s="291">
        <v>0.96109999999999995</v>
      </c>
      <c r="I73" s="291">
        <v>0.96109999999999995</v>
      </c>
      <c r="J73" s="291">
        <f t="shared" si="2"/>
        <v>0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0"/>
  <sheetViews>
    <sheetView zoomScaleNormal="100" workbookViewId="0">
      <selection activeCell="I23" sqref="I23"/>
    </sheetView>
  </sheetViews>
  <sheetFormatPr defaultRowHeight="12.75" x14ac:dyDescent="0.2"/>
  <cols>
    <col min="1" max="1" width="1.5703125" style="3" customWidth="1"/>
    <col min="2" max="2" width="9.42578125" style="3" bestFit="1" customWidth="1"/>
    <col min="3" max="3" width="13.42578125" style="3" customWidth="1"/>
    <col min="4" max="4" width="1.7109375" style="3" customWidth="1"/>
    <col min="5" max="5" width="14.7109375" style="3" customWidth="1"/>
    <col min="6" max="6" width="1.7109375" style="3" customWidth="1"/>
    <col min="7" max="7" width="14.7109375" style="3" customWidth="1"/>
    <col min="8" max="8" width="1.7109375" style="3" customWidth="1"/>
    <col min="9" max="9" width="15.7109375" style="3" customWidth="1"/>
    <col min="10" max="10" width="8.85546875" style="3" bestFit="1" customWidth="1"/>
    <col min="11" max="11" width="8.5703125" style="3" customWidth="1"/>
    <col min="12" max="12" width="11.42578125" style="149" hidden="1" customWidth="1"/>
    <col min="13" max="14" width="0" style="3" hidden="1" customWidth="1"/>
    <col min="15" max="16384" width="9.140625" style="3"/>
  </cols>
  <sheetData>
    <row r="2" spans="2:16" ht="13.5" thickBot="1" x14ac:dyDescent="0.25"/>
    <row r="3" spans="2:16" ht="18.75" thickBot="1" x14ac:dyDescent="0.3">
      <c r="C3" s="307" t="s">
        <v>109</v>
      </c>
      <c r="D3" s="308"/>
      <c r="E3" s="308"/>
      <c r="F3" s="308"/>
      <c r="G3" s="308"/>
      <c r="H3" s="308"/>
      <c r="I3" s="309"/>
    </row>
    <row r="4" spans="2:16" ht="13.5" thickBot="1" x14ac:dyDescent="0.25"/>
    <row r="5" spans="2:16" ht="15.75" thickBot="1" x14ac:dyDescent="0.3">
      <c r="C5" s="150" t="s">
        <v>62</v>
      </c>
      <c r="D5" s="151"/>
      <c r="E5" s="73"/>
      <c r="F5" s="2"/>
      <c r="G5" s="229" t="s">
        <v>116</v>
      </c>
      <c r="H5" s="151"/>
      <c r="I5" s="230"/>
    </row>
    <row r="6" spans="2:16" ht="15.75" thickBot="1" x14ac:dyDescent="0.3">
      <c r="C6" s="150" t="s">
        <v>63</v>
      </c>
      <c r="D6" s="73"/>
      <c r="E6" s="152" t="str">
        <f>'Impact Tool'!E10</f>
        <v>99-9999</v>
      </c>
      <c r="F6" s="2"/>
      <c r="G6" s="150" t="s">
        <v>0</v>
      </c>
      <c r="H6" s="153"/>
      <c r="I6" s="154" t="str">
        <f>'Impact Tool'!I10</f>
        <v>Humboldt County, CA</v>
      </c>
    </row>
    <row r="7" spans="2:16" ht="15.75" thickBot="1" x14ac:dyDescent="0.3">
      <c r="C7" s="155"/>
      <c r="D7" s="2"/>
      <c r="E7" s="4"/>
      <c r="F7" s="2"/>
      <c r="G7" s="75" t="s">
        <v>142</v>
      </c>
      <c r="I7" s="33" t="s">
        <v>218</v>
      </c>
    </row>
    <row r="8" spans="2:16" ht="27" thickBot="1" x14ac:dyDescent="0.3">
      <c r="D8" s="2"/>
      <c r="E8" s="154" t="s">
        <v>64</v>
      </c>
      <c r="F8" s="2"/>
      <c r="G8" s="227">
        <f>'Impact Tool'!G12</f>
        <v>5</v>
      </c>
      <c r="I8" s="227">
        <f>'Impact Tool'!I12</f>
        <v>5</v>
      </c>
      <c r="J8" s="107" t="s">
        <v>68</v>
      </c>
      <c r="K8" s="107" t="s">
        <v>69</v>
      </c>
    </row>
    <row r="9" spans="2:16" ht="15.75" thickBot="1" x14ac:dyDescent="0.3">
      <c r="D9" s="2"/>
      <c r="E9" s="154" t="s">
        <v>61</v>
      </c>
      <c r="F9" s="2"/>
      <c r="G9" s="228">
        <f>'Impact Tool'!G13</f>
        <v>1.2783</v>
      </c>
      <c r="H9" s="5"/>
      <c r="I9" s="228">
        <f>'Impact Tool'!I13</f>
        <v>1.3002</v>
      </c>
      <c r="J9" s="108">
        <f>+G9-I9</f>
        <v>-2.1900000000000031E-2</v>
      </c>
      <c r="K9" s="156">
        <f>J9/I9</f>
        <v>-1.6843562528841741E-2</v>
      </c>
    </row>
    <row r="10" spans="2:16" ht="15" thickBot="1" x14ac:dyDescent="0.25">
      <c r="C10" s="155"/>
      <c r="D10" s="2"/>
      <c r="E10" s="2"/>
      <c r="F10" s="2"/>
      <c r="G10" s="2"/>
      <c r="I10" s="2"/>
    </row>
    <row r="11" spans="2:16" ht="50.25" customHeight="1" thickBot="1" x14ac:dyDescent="0.25">
      <c r="C11" s="157" t="str">
        <f>'Impact Tool'!C15</f>
        <v>FY 19
RUG-IV Category</v>
      </c>
      <c r="E11" s="66" t="str">
        <f>'Impact Tool'!E15</f>
        <v>CURRENT FY 19 Rates Effective      10-1-18 Through    09-30-19</v>
      </c>
      <c r="F11" s="5"/>
      <c r="G11" s="67" t="str">
        <f>'Impact Tool'!G15</f>
        <v>Prior Year  /  
FY 18 Rates</v>
      </c>
      <c r="I11" s="305" t="str">
        <f>'Impact Tool'!I15:J15</f>
        <v>Difference between FY 18 &amp;
 FY 19 Rates</v>
      </c>
      <c r="J11" s="306"/>
      <c r="L11" s="158" t="s">
        <v>70</v>
      </c>
      <c r="O11" s="184"/>
      <c r="P11" s="184"/>
    </row>
    <row r="12" spans="2:16" ht="21.75" customHeight="1" x14ac:dyDescent="0.25">
      <c r="C12" s="159"/>
      <c r="E12" s="64"/>
      <c r="F12" s="5"/>
      <c r="G12" s="68"/>
    </row>
    <row r="13" spans="2:16" ht="15.75" customHeight="1" x14ac:dyDescent="0.2">
      <c r="B13" s="160" t="s">
        <v>104</v>
      </c>
      <c r="C13" s="161" t="s">
        <v>1</v>
      </c>
      <c r="E13" s="65">
        <f>+'Current Year - FY19 - Table 5'!U12</f>
        <v>1018.9699999999999</v>
      </c>
      <c r="G13" s="69">
        <f>'Prior Year - FY18 - Table 5'!U12</f>
        <v>1008.76</v>
      </c>
      <c r="I13" s="162">
        <f>+E13-G13</f>
        <v>10.209999999999923</v>
      </c>
      <c r="J13" s="163">
        <f>+I13/G13</f>
        <v>1.012133708711678E-2</v>
      </c>
      <c r="L13" s="163">
        <v>-9.4110718145965465E-3</v>
      </c>
    </row>
    <row r="14" spans="2:16" ht="15.75" customHeight="1" x14ac:dyDescent="0.2">
      <c r="B14" s="5" t="s">
        <v>105</v>
      </c>
      <c r="C14" s="161" t="s">
        <v>2</v>
      </c>
      <c r="E14" s="65">
        <f>+'Current Year - FY19 - Table 5'!U13</f>
        <v>998.23</v>
      </c>
      <c r="G14" s="69">
        <f>'Prior Year - FY18 - Table 5'!U13</f>
        <v>988.24</v>
      </c>
      <c r="I14" s="162">
        <f t="shared" ref="I14:I77" si="0">+E14-G14</f>
        <v>9.9900000000000091</v>
      </c>
      <c r="J14" s="163">
        <f t="shared" ref="J14:J77" si="1">+I14/G14</f>
        <v>1.0108880433902704E-2</v>
      </c>
      <c r="L14" s="149">
        <v>-2.5483066486798284E-3</v>
      </c>
    </row>
    <row r="15" spans="2:16" ht="15.75" customHeight="1" x14ac:dyDescent="0.2">
      <c r="B15" s="5" t="s">
        <v>106</v>
      </c>
      <c r="C15" s="161" t="s">
        <v>3</v>
      </c>
      <c r="E15" s="65">
        <f>+'Current Year - FY19 - Table 5'!U14</f>
        <v>895.31</v>
      </c>
      <c r="G15" s="69">
        <f>'Prior Year - FY18 - Table 5'!U14</f>
        <v>886.33999999999992</v>
      </c>
      <c r="I15" s="162">
        <f t="shared" si="0"/>
        <v>8.9700000000000273</v>
      </c>
      <c r="J15" s="163">
        <f t="shared" si="1"/>
        <v>1.0120269873863335E-2</v>
      </c>
      <c r="L15" s="149">
        <v>-9.8557359146059127E-3</v>
      </c>
    </row>
    <row r="16" spans="2:16" ht="15.75" customHeight="1" x14ac:dyDescent="0.2">
      <c r="B16" s="5"/>
      <c r="C16" s="161" t="s">
        <v>4</v>
      </c>
      <c r="E16" s="65">
        <f>+'Current Year - FY19 - Table 5'!U15</f>
        <v>808.21</v>
      </c>
      <c r="G16" s="69">
        <f>'Prior Year - FY18 - Table 5'!U15</f>
        <v>800.13000000000011</v>
      </c>
      <c r="I16" s="162">
        <f t="shared" si="0"/>
        <v>8.0799999999999272</v>
      </c>
      <c r="J16" s="163">
        <f t="shared" si="1"/>
        <v>1.0098359016659701E-2</v>
      </c>
      <c r="L16" s="149">
        <v>-8.6877525114372051E-3</v>
      </c>
      <c r="M16" s="3" t="s">
        <v>71</v>
      </c>
    </row>
    <row r="17" spans="2:14" ht="15.75" customHeight="1" x14ac:dyDescent="0.2">
      <c r="B17" s="5"/>
      <c r="C17" s="161" t="s">
        <v>5</v>
      </c>
      <c r="E17" s="65">
        <f>+'Current Year - FY19 - Table 5'!U16</f>
        <v>801.8</v>
      </c>
      <c r="G17" s="69">
        <f>'Prior Year - FY18 - Table 5'!U16</f>
        <v>793.77</v>
      </c>
      <c r="I17" s="162">
        <f t="shared" si="0"/>
        <v>8.0299999999999727</v>
      </c>
      <c r="J17" s="163">
        <f t="shared" si="1"/>
        <v>1.0116280534663659E-2</v>
      </c>
      <c r="L17" s="149">
        <v>-1.1899015275763937E-2</v>
      </c>
    </row>
    <row r="18" spans="2:14" ht="15.75" customHeight="1" x14ac:dyDescent="0.2">
      <c r="B18" s="5"/>
      <c r="C18" s="161" t="s">
        <v>6</v>
      </c>
      <c r="E18" s="65">
        <f>+'Current Year - FY19 - Table 5'!U17</f>
        <v>718.86</v>
      </c>
      <c r="G18" s="69">
        <f>'Prior Year - FY18 - Table 5'!U17</f>
        <v>711.65</v>
      </c>
      <c r="I18" s="162">
        <f t="shared" si="0"/>
        <v>7.2100000000000364</v>
      </c>
      <c r="J18" s="163">
        <f t="shared" si="1"/>
        <v>1.0131384809948763E-2</v>
      </c>
      <c r="L18" s="149">
        <v>-1.6527274723271607E-2</v>
      </c>
    </row>
    <row r="19" spans="2:14" ht="15.75" customHeight="1" x14ac:dyDescent="0.2">
      <c r="B19" s="5"/>
      <c r="C19" s="161" t="s">
        <v>7</v>
      </c>
      <c r="E19" s="65">
        <f>+'Current Year - FY19 - Table 5'!U18</f>
        <v>728.65000000000009</v>
      </c>
      <c r="G19" s="69">
        <f>'Prior Year - FY18 - Table 5'!U18</f>
        <v>721.36</v>
      </c>
      <c r="I19" s="162">
        <f t="shared" si="0"/>
        <v>7.2900000000000773</v>
      </c>
      <c r="J19" s="163">
        <f t="shared" si="1"/>
        <v>1.0105911056892644E-2</v>
      </c>
      <c r="L19" s="149">
        <v>-2.1030989046189861E-2</v>
      </c>
    </row>
    <row r="20" spans="2:14" ht="15.75" customHeight="1" x14ac:dyDescent="0.2">
      <c r="B20" s="5"/>
      <c r="C20" s="161" t="s">
        <v>8</v>
      </c>
      <c r="E20" s="65">
        <f>+'Current Year - FY19 - Table 5'!U19</f>
        <v>670.58999999999992</v>
      </c>
      <c r="G20" s="69">
        <f>'Prior Year - FY18 - Table 5'!U19</f>
        <v>663.89</v>
      </c>
      <c r="I20" s="162">
        <f t="shared" si="0"/>
        <v>6.6999999999999318</v>
      </c>
      <c r="J20" s="163">
        <f t="shared" si="1"/>
        <v>1.0092033318772585E-2</v>
      </c>
      <c r="L20" s="149">
        <v>-1.7606857071145593E-2</v>
      </c>
    </row>
    <row r="21" spans="2:14" ht="15.75" customHeight="1" thickBot="1" x14ac:dyDescent="0.25">
      <c r="B21" s="164"/>
      <c r="C21" s="165" t="s">
        <v>9</v>
      </c>
      <c r="D21" s="252"/>
      <c r="E21" s="134">
        <f>+'Current Year - FY19 - Table 5'!U20</f>
        <v>634.21</v>
      </c>
      <c r="F21" s="135"/>
      <c r="G21" s="136">
        <f>'Prior Year - FY18 - Table 5'!U20</f>
        <v>627.87</v>
      </c>
      <c r="H21" s="135"/>
      <c r="I21" s="166">
        <f t="shared" si="0"/>
        <v>6.3400000000000318</v>
      </c>
      <c r="J21" s="167">
        <f t="shared" si="1"/>
        <v>1.0097631675346858E-2</v>
      </c>
      <c r="K21" s="135"/>
      <c r="L21" s="168">
        <v>-1.9924712235668333E-2</v>
      </c>
      <c r="M21" s="135"/>
      <c r="N21" s="135"/>
    </row>
    <row r="22" spans="2:14" ht="15.75" customHeight="1" x14ac:dyDescent="0.2">
      <c r="B22" s="160" t="s">
        <v>104</v>
      </c>
      <c r="C22" s="169" t="s">
        <v>10</v>
      </c>
      <c r="E22" s="65">
        <f>+'Current Year - FY19 - Table 5'!U21</f>
        <v>788.81</v>
      </c>
      <c r="G22" s="69">
        <f>'Prior Year - FY18 - Table 5'!U21</f>
        <v>780.91000000000008</v>
      </c>
      <c r="I22" s="162">
        <f t="shared" si="0"/>
        <v>7.8999999999998636</v>
      </c>
      <c r="J22" s="163">
        <f t="shared" si="1"/>
        <v>1.0116402658436776E-2</v>
      </c>
      <c r="L22" s="149">
        <v>-4.9136658832498045E-4</v>
      </c>
    </row>
    <row r="23" spans="2:14" ht="15.75" customHeight="1" x14ac:dyDescent="0.2">
      <c r="B23" s="5" t="s">
        <v>107</v>
      </c>
      <c r="C23" s="170" t="s">
        <v>11</v>
      </c>
      <c r="E23" s="65">
        <f>+'Current Year - FY19 - Table 5'!U22</f>
        <v>788.81</v>
      </c>
      <c r="G23" s="69">
        <f>'Prior Year - FY18 - Table 5'!U22</f>
        <v>780.91000000000008</v>
      </c>
      <c r="I23" s="162">
        <f t="shared" si="0"/>
        <v>7.8999999999998636</v>
      </c>
      <c r="J23" s="163">
        <f t="shared" si="1"/>
        <v>1.0116402658436776E-2</v>
      </c>
      <c r="L23" s="149">
        <v>5.7356415885855103E-4</v>
      </c>
    </row>
    <row r="24" spans="2:14" ht="15.75" customHeight="1" x14ac:dyDescent="0.2">
      <c r="B24" s="5"/>
      <c r="C24" s="170" t="s">
        <v>12</v>
      </c>
      <c r="E24" s="65">
        <f>+'Current Year - FY19 - Table 5'!U23</f>
        <v>670.63</v>
      </c>
      <c r="G24" s="69">
        <f>'Prior Year - FY18 - Table 5'!U23</f>
        <v>663.92000000000007</v>
      </c>
      <c r="I24" s="162">
        <f t="shared" si="0"/>
        <v>6.7099999999999227</v>
      </c>
      <c r="J24" s="163">
        <f t="shared" si="1"/>
        <v>1.0106639354138936E-2</v>
      </c>
      <c r="L24" s="149">
        <v>2.8387286383263401E-3</v>
      </c>
    </row>
    <row r="25" spans="2:14" ht="15.75" customHeight="1" x14ac:dyDescent="0.2">
      <c r="B25" s="5"/>
      <c r="C25" s="170" t="s">
        <v>13</v>
      </c>
      <c r="E25" s="65">
        <f>+'Current Year - FY19 - Table 5'!U24</f>
        <v>667.22</v>
      </c>
      <c r="G25" s="69">
        <f>'Prior Year - FY18 - Table 5'!U24</f>
        <v>660.54</v>
      </c>
      <c r="I25" s="162">
        <f t="shared" si="0"/>
        <v>6.6800000000000637</v>
      </c>
      <c r="J25" s="163">
        <f t="shared" si="1"/>
        <v>1.0112937899294613E-2</v>
      </c>
      <c r="L25" s="149">
        <v>-9.8674718377042055E-3</v>
      </c>
    </row>
    <row r="26" spans="2:14" ht="15.75" customHeight="1" x14ac:dyDescent="0.2">
      <c r="B26" s="5"/>
      <c r="C26" s="170" t="s">
        <v>14</v>
      </c>
      <c r="E26" s="65">
        <f>+'Current Year - FY19 - Table 5'!U25</f>
        <v>584.29</v>
      </c>
      <c r="G26" s="69">
        <f>'Prior Year - FY18 - Table 5'!U25</f>
        <v>578.43000000000006</v>
      </c>
      <c r="I26" s="162">
        <f t="shared" si="0"/>
        <v>5.8599999999999</v>
      </c>
      <c r="J26" s="163">
        <f t="shared" si="1"/>
        <v>1.0130871496983039E-2</v>
      </c>
      <c r="L26" s="149">
        <v>-7.7334496907252685E-3</v>
      </c>
    </row>
    <row r="27" spans="2:14" ht="15.75" customHeight="1" x14ac:dyDescent="0.2">
      <c r="B27" s="5"/>
      <c r="C27" s="170" t="s">
        <v>15</v>
      </c>
      <c r="E27" s="65">
        <f>+'Current Year - FY19 - Table 5'!U26</f>
        <v>582.20000000000005</v>
      </c>
      <c r="G27" s="69">
        <f>'Prior Year - FY18 - Table 5'!U26</f>
        <v>576.38</v>
      </c>
      <c r="I27" s="162">
        <f t="shared" si="0"/>
        <v>5.82000000000005</v>
      </c>
      <c r="J27" s="163">
        <f t="shared" si="1"/>
        <v>1.0097505118151306E-2</v>
      </c>
      <c r="L27" s="149">
        <v>1.6280256458692257E-3</v>
      </c>
    </row>
    <row r="28" spans="2:14" ht="15.75" customHeight="1" x14ac:dyDescent="0.2">
      <c r="B28" s="5"/>
      <c r="C28" s="170" t="s">
        <v>16</v>
      </c>
      <c r="E28" s="65">
        <f>+'Current Year - FY19 - Table 5'!U27</f>
        <v>573.71</v>
      </c>
      <c r="G28" s="69">
        <f>'Prior Year - FY18 - Table 5'!U27</f>
        <v>567.97</v>
      </c>
      <c r="I28" s="162">
        <f t="shared" si="0"/>
        <v>5.7400000000000091</v>
      </c>
      <c r="J28" s="163">
        <f t="shared" si="1"/>
        <v>1.0106167579273569E-2</v>
      </c>
      <c r="L28" s="149">
        <v>-1.4777278772679812E-2</v>
      </c>
    </row>
    <row r="29" spans="2:14" ht="15.75" customHeight="1" x14ac:dyDescent="0.2">
      <c r="B29" s="5"/>
      <c r="C29" s="170" t="s">
        <v>17</v>
      </c>
      <c r="E29" s="65">
        <f>+'Current Year - FY19 - Table 5'!U28</f>
        <v>519.79999999999995</v>
      </c>
      <c r="G29" s="69">
        <f>'Prior Year - FY18 - Table 5'!U28</f>
        <v>514.6</v>
      </c>
      <c r="I29" s="162">
        <f t="shared" si="0"/>
        <v>5.1999999999999318</v>
      </c>
      <c r="J29" s="163">
        <f t="shared" si="1"/>
        <v>1.0104935872522215E-2</v>
      </c>
      <c r="L29" s="149">
        <v>-1.2128879874596219E-2</v>
      </c>
    </row>
    <row r="30" spans="2:14" ht="15.75" customHeight="1" x14ac:dyDescent="0.2">
      <c r="B30" s="5"/>
      <c r="C30" s="170" t="s">
        <v>18</v>
      </c>
      <c r="E30" s="65">
        <f>+'Current Year - FY19 - Table 5'!U29</f>
        <v>461.75</v>
      </c>
      <c r="G30" s="69">
        <f>'Prior Year - FY18 - Table 5'!U29</f>
        <v>457.12</v>
      </c>
      <c r="I30" s="162">
        <f t="shared" si="0"/>
        <v>4.6299999999999955</v>
      </c>
      <c r="J30" s="163">
        <f t="shared" si="1"/>
        <v>1.0128631431571569E-2</v>
      </c>
      <c r="L30" s="149">
        <v>-5.4548372636601568E-3</v>
      </c>
    </row>
    <row r="31" spans="2:14" ht="15.75" customHeight="1" x14ac:dyDescent="0.2">
      <c r="B31" s="5"/>
      <c r="C31" s="170" t="s">
        <v>19</v>
      </c>
      <c r="E31" s="65">
        <f>+'Current Year - FY19 - Table 5'!U30</f>
        <v>498.49</v>
      </c>
      <c r="G31" s="69">
        <f>'Prior Year - FY18 - Table 5'!U30</f>
        <v>493.51</v>
      </c>
      <c r="I31" s="162">
        <f t="shared" si="0"/>
        <v>4.9800000000000182</v>
      </c>
      <c r="J31" s="163">
        <f t="shared" si="1"/>
        <v>1.0090980932503938E-2</v>
      </c>
      <c r="L31" s="149">
        <v>-1.3496335268756108E-2</v>
      </c>
    </row>
    <row r="32" spans="2:14" ht="15.75" customHeight="1" x14ac:dyDescent="0.2">
      <c r="B32" s="5"/>
      <c r="C32" s="170" t="s">
        <v>20</v>
      </c>
      <c r="E32" s="65">
        <f>+'Current Year - FY19 - Table 5'!U31</f>
        <v>469.46000000000004</v>
      </c>
      <c r="G32" s="69">
        <f>'Prior Year - FY18 - Table 5'!U31</f>
        <v>464.77000000000004</v>
      </c>
      <c r="I32" s="162">
        <f t="shared" si="0"/>
        <v>4.6899999999999977</v>
      </c>
      <c r="J32" s="163">
        <f t="shared" si="1"/>
        <v>1.0091012758999068E-2</v>
      </c>
      <c r="L32" s="149">
        <v>-1.4536006343446813E-2</v>
      </c>
    </row>
    <row r="33" spans="2:14" ht="15.75" customHeight="1" x14ac:dyDescent="0.2">
      <c r="B33" s="5"/>
      <c r="C33" s="170" t="s">
        <v>21</v>
      </c>
      <c r="E33" s="65">
        <f>+'Current Year - FY19 - Table 5'!U32</f>
        <v>390.67999999999995</v>
      </c>
      <c r="G33" s="69">
        <f>'Prior Year - FY18 - Table 5'!U32</f>
        <v>386.76</v>
      </c>
      <c r="I33" s="162">
        <f t="shared" si="0"/>
        <v>3.9199999999999591</v>
      </c>
      <c r="J33" s="163">
        <f t="shared" si="1"/>
        <v>1.0135484538214808E-2</v>
      </c>
      <c r="L33" s="149">
        <v>-1.0606792603636481E-2</v>
      </c>
    </row>
    <row r="34" spans="2:14" ht="15.75" customHeight="1" x14ac:dyDescent="0.2">
      <c r="B34" s="5"/>
      <c r="C34" s="170" t="s">
        <v>22</v>
      </c>
      <c r="E34" s="65">
        <f>+'Current Year - FY19 - Table 5'!U33</f>
        <v>476.63</v>
      </c>
      <c r="G34" s="69">
        <f>'Prior Year - FY18 - Table 5'!U33</f>
        <v>471.86</v>
      </c>
      <c r="I34" s="162">
        <f t="shared" si="0"/>
        <v>4.7699999999999818</v>
      </c>
      <c r="J34" s="163">
        <f t="shared" si="1"/>
        <v>1.0108930615012888E-2</v>
      </c>
      <c r="L34" s="149">
        <v>-1.84550629578841E-2</v>
      </c>
    </row>
    <row r="35" spans="2:14" ht="15.75" customHeight="1" thickBot="1" x14ac:dyDescent="0.25">
      <c r="B35" s="164"/>
      <c r="C35" s="171" t="s">
        <v>23</v>
      </c>
      <c r="D35" s="135"/>
      <c r="E35" s="134">
        <f>+'Current Year - FY19 - Table 5'!U34</f>
        <v>312.82</v>
      </c>
      <c r="F35" s="135"/>
      <c r="G35" s="136">
        <f>'Prior Year - FY18 - Table 5'!U34</f>
        <v>309.7</v>
      </c>
      <c r="H35" s="135"/>
      <c r="I35" s="166">
        <f t="shared" si="0"/>
        <v>3.1200000000000045</v>
      </c>
      <c r="J35" s="167">
        <f t="shared" si="1"/>
        <v>1.0074265418146608E-2</v>
      </c>
      <c r="K35" s="135"/>
      <c r="L35" s="168">
        <v>-1.3433650992077297E-2</v>
      </c>
      <c r="M35" s="135"/>
      <c r="N35" s="135"/>
    </row>
    <row r="36" spans="2:14" ht="15.75" customHeight="1" x14ac:dyDescent="0.2">
      <c r="B36" s="160" t="s">
        <v>106</v>
      </c>
      <c r="C36" s="174" t="s">
        <v>72</v>
      </c>
      <c r="E36" s="65">
        <f>+'Current Year - FY19 - Table 5'!U35</f>
        <v>878.13000000000011</v>
      </c>
      <c r="G36" s="69">
        <f>'Prior Year - FY18 - Table 5'!U35</f>
        <v>869.33</v>
      </c>
      <c r="I36" s="162">
        <f t="shared" si="0"/>
        <v>8.8000000000000682</v>
      </c>
      <c r="J36" s="163">
        <f t="shared" si="1"/>
        <v>1.0122738200683363E-2</v>
      </c>
      <c r="L36" s="149">
        <v>-3.497850826731308E-2</v>
      </c>
    </row>
    <row r="37" spans="2:14" ht="15.75" customHeight="1" x14ac:dyDescent="0.2">
      <c r="B37" s="5"/>
      <c r="C37" s="170" t="s">
        <v>73</v>
      </c>
      <c r="E37" s="65">
        <f>+'Current Year - FY19 - Table 5'!U36</f>
        <v>689.43999999999994</v>
      </c>
      <c r="G37" s="69">
        <f>'Prior Year - FY18 - Table 5'!U36</f>
        <v>682.53</v>
      </c>
      <c r="I37" s="162">
        <f t="shared" si="0"/>
        <v>6.9099999999999682</v>
      </c>
      <c r="J37" s="163">
        <f t="shared" si="1"/>
        <v>1.0124097109284528E-2</v>
      </c>
      <c r="L37" s="149">
        <v>-3.0571026791401952E-2</v>
      </c>
    </row>
    <row r="38" spans="2:14" ht="15.75" customHeight="1" thickBot="1" x14ac:dyDescent="0.25">
      <c r="B38" s="164"/>
      <c r="C38" s="171" t="s">
        <v>74</v>
      </c>
      <c r="D38" s="135"/>
      <c r="E38" s="134">
        <f>+'Current Year - FY19 - Table 5'!U37</f>
        <v>616.87</v>
      </c>
      <c r="F38" s="135"/>
      <c r="G38" s="136">
        <f>'Prior Year - FY18 - Table 5'!U37</f>
        <v>610.69000000000005</v>
      </c>
      <c r="H38" s="135"/>
      <c r="I38" s="166">
        <f t="shared" si="0"/>
        <v>6.17999999999995</v>
      </c>
      <c r="J38" s="167">
        <f t="shared" si="1"/>
        <v>1.0119700666459168E-2</v>
      </c>
      <c r="K38" s="135"/>
      <c r="L38" s="168">
        <v>-2.6211267843871188E-2</v>
      </c>
      <c r="M38" s="135"/>
      <c r="N38" s="135"/>
    </row>
    <row r="39" spans="2:14" ht="15.75" customHeight="1" x14ac:dyDescent="0.2">
      <c r="B39" s="160" t="s">
        <v>95</v>
      </c>
      <c r="C39" s="174" t="s">
        <v>75</v>
      </c>
      <c r="E39" s="65">
        <f>+'Current Year - FY19 - Table 5'!U38</f>
        <v>596.13</v>
      </c>
      <c r="G39" s="69">
        <f>'Prior Year - FY18 - Table 5'!U38</f>
        <v>590.16000000000008</v>
      </c>
      <c r="I39" s="162">
        <f t="shared" si="0"/>
        <v>5.9699999999999136</v>
      </c>
      <c r="J39" s="163">
        <f t="shared" si="1"/>
        <v>1.011590077267167E-2</v>
      </c>
      <c r="L39" s="149">
        <v>-2.7070026666167528E-2</v>
      </c>
    </row>
    <row r="40" spans="2:14" ht="15.75" customHeight="1" x14ac:dyDescent="0.2">
      <c r="B40" s="160" t="s">
        <v>96</v>
      </c>
      <c r="C40" s="170" t="s">
        <v>76</v>
      </c>
      <c r="E40" s="65">
        <f>+'Current Year - FY19 - Table 5'!U39</f>
        <v>496.6</v>
      </c>
      <c r="G40" s="69">
        <f>'Prior Year - FY18 - Table 5'!U39</f>
        <v>491.63</v>
      </c>
      <c r="I40" s="162">
        <f t="shared" si="0"/>
        <v>4.9700000000000273</v>
      </c>
      <c r="J40" s="163">
        <f t="shared" si="1"/>
        <v>1.0109228484836212E-2</v>
      </c>
      <c r="L40" s="149">
        <v>-2.4077883396813427E-2</v>
      </c>
    </row>
    <row r="41" spans="2:14" ht="15.75" customHeight="1" x14ac:dyDescent="0.2">
      <c r="B41" s="5"/>
      <c r="C41" s="170" t="s">
        <v>77</v>
      </c>
      <c r="E41" s="65">
        <f>+'Current Year - FY19 - Table 5'!U40</f>
        <v>558.80999999999995</v>
      </c>
      <c r="G41" s="69">
        <f>'Prior Year - FY18 - Table 5'!U40</f>
        <v>553.21</v>
      </c>
      <c r="I41" s="162">
        <f t="shared" si="0"/>
        <v>5.5999999999999091</v>
      </c>
      <c r="J41" s="163">
        <f t="shared" si="1"/>
        <v>1.012273820068312E-2</v>
      </c>
      <c r="L41" s="149">
        <v>-2.4877046670465416E-2</v>
      </c>
    </row>
    <row r="42" spans="2:14" ht="15.75" customHeight="1" x14ac:dyDescent="0.2">
      <c r="B42" s="5"/>
      <c r="C42" s="170" t="s">
        <v>78</v>
      </c>
      <c r="E42" s="65">
        <f>+'Current Year - FY19 - Table 5'!U41</f>
        <v>467.57</v>
      </c>
      <c r="G42" s="69">
        <f>'Prior Year - FY18 - Table 5'!U41</f>
        <v>462.89</v>
      </c>
      <c r="I42" s="162">
        <f t="shared" si="0"/>
        <v>4.6800000000000068</v>
      </c>
      <c r="J42" s="163">
        <f t="shared" si="1"/>
        <v>1.011039339799954E-2</v>
      </c>
      <c r="L42" s="149">
        <v>-2.7284646934823041E-2</v>
      </c>
    </row>
    <row r="43" spans="2:14" ht="15.75" customHeight="1" x14ac:dyDescent="0.2">
      <c r="B43" s="5"/>
      <c r="C43" s="170" t="s">
        <v>79</v>
      </c>
      <c r="E43" s="65">
        <f>+'Current Year - FY19 - Table 5'!U42</f>
        <v>527.70000000000005</v>
      </c>
      <c r="G43" s="69">
        <f>'Prior Year - FY18 - Table 5'!U42</f>
        <v>522.42000000000007</v>
      </c>
      <c r="I43" s="162">
        <f t="shared" si="0"/>
        <v>5.2799999999999727</v>
      </c>
      <c r="J43" s="163">
        <f t="shared" si="1"/>
        <v>1.0106810612151089E-2</v>
      </c>
      <c r="L43" s="149">
        <v>-1.9861332654449341E-2</v>
      </c>
    </row>
    <row r="44" spans="2:14" ht="15.75" customHeight="1" x14ac:dyDescent="0.2">
      <c r="B44" s="5"/>
      <c r="C44" s="170" t="s">
        <v>80</v>
      </c>
      <c r="E44" s="65">
        <f>+'Current Year - FY19 - Table 5'!U43</f>
        <v>442.69</v>
      </c>
      <c r="G44" s="69">
        <f>'Prior Year - FY18 - Table 5'!U43</f>
        <v>438.26000000000005</v>
      </c>
      <c r="I44" s="162">
        <f t="shared" si="0"/>
        <v>4.42999999999995</v>
      </c>
      <c r="J44" s="163">
        <f t="shared" si="1"/>
        <v>1.0108154976497854E-2</v>
      </c>
      <c r="L44" s="149">
        <v>-2.2064348644101044E-2</v>
      </c>
    </row>
    <row r="45" spans="2:14" ht="15.75" customHeight="1" x14ac:dyDescent="0.2">
      <c r="B45" s="5"/>
      <c r="C45" s="170" t="s">
        <v>81</v>
      </c>
      <c r="E45" s="65">
        <f>+'Current Year - FY19 - Table 5'!U44</f>
        <v>521.48</v>
      </c>
      <c r="G45" s="69">
        <f>'Prior Year - FY18 - Table 5'!U44</f>
        <v>516.27</v>
      </c>
      <c r="I45" s="162">
        <f t="shared" si="0"/>
        <v>5.2100000000000364</v>
      </c>
      <c r="J45" s="163">
        <f t="shared" si="1"/>
        <v>1.0091618726635358E-2</v>
      </c>
      <c r="L45" s="149">
        <v>-2.4106729720748791E-2</v>
      </c>
    </row>
    <row r="46" spans="2:14" ht="15.75" customHeight="1" thickBot="1" x14ac:dyDescent="0.25">
      <c r="B46" s="164"/>
      <c r="C46" s="171" t="s">
        <v>82</v>
      </c>
      <c r="D46" s="137"/>
      <c r="E46" s="134">
        <f>+'Current Year - FY19 - Table 5'!U45</f>
        <v>438.54999999999995</v>
      </c>
      <c r="F46" s="137"/>
      <c r="G46" s="136">
        <f>'Prior Year - FY18 - Table 5'!U45</f>
        <v>434.15000000000003</v>
      </c>
      <c r="H46" s="137"/>
      <c r="I46" s="172">
        <f t="shared" si="0"/>
        <v>4.3999999999999204</v>
      </c>
      <c r="J46" s="167">
        <f t="shared" si="1"/>
        <v>1.0134746055510584E-2</v>
      </c>
      <c r="K46" s="137"/>
      <c r="L46" s="173">
        <v>-2.4446192959504062E-2</v>
      </c>
      <c r="M46" s="135"/>
      <c r="N46" s="135"/>
    </row>
    <row r="47" spans="2:14" ht="15.75" customHeight="1" x14ac:dyDescent="0.2">
      <c r="B47" s="160" t="s">
        <v>95</v>
      </c>
      <c r="C47" s="174" t="s">
        <v>83</v>
      </c>
      <c r="E47" s="65">
        <f>+'Current Year - FY19 - Table 5'!U46</f>
        <v>542.23</v>
      </c>
      <c r="G47" s="69">
        <f>'Prior Year - FY18 - Table 5'!U46</f>
        <v>536.79</v>
      </c>
      <c r="I47" s="162">
        <f t="shared" si="0"/>
        <v>5.4400000000000546</v>
      </c>
      <c r="J47" s="163">
        <f t="shared" si="1"/>
        <v>1.0134316958214673E-2</v>
      </c>
      <c r="L47" s="149">
        <v>-1.3271369718924737E-2</v>
      </c>
    </row>
    <row r="48" spans="2:14" ht="15.75" customHeight="1" x14ac:dyDescent="0.2">
      <c r="B48" s="160" t="s">
        <v>97</v>
      </c>
      <c r="C48" s="170" t="s">
        <v>84</v>
      </c>
      <c r="E48" s="65">
        <f>+'Current Year - FY19 - Table 5'!U47</f>
        <v>455.13</v>
      </c>
      <c r="G48" s="69">
        <f>'Prior Year - FY18 - Table 5'!U47</f>
        <v>450.58</v>
      </c>
      <c r="I48" s="162">
        <f t="shared" si="0"/>
        <v>4.5500000000000114</v>
      </c>
      <c r="J48" s="163">
        <f t="shared" si="1"/>
        <v>1.0098095787651497E-2</v>
      </c>
      <c r="L48" s="149">
        <v>-1.4877570132618699E-2</v>
      </c>
    </row>
    <row r="49" spans="2:14" ht="15.75" customHeight="1" x14ac:dyDescent="0.2">
      <c r="B49" s="5"/>
      <c r="C49" s="170" t="s">
        <v>85</v>
      </c>
      <c r="E49" s="65">
        <f>+'Current Year - FY19 - Table 5'!U48</f>
        <v>521.48</v>
      </c>
      <c r="G49" s="69">
        <f>'Prior Year - FY18 - Table 5'!U48</f>
        <v>516.27</v>
      </c>
      <c r="I49" s="162">
        <f t="shared" si="0"/>
        <v>5.2100000000000364</v>
      </c>
      <c r="J49" s="163">
        <f t="shared" si="1"/>
        <v>1.0091618726635358E-2</v>
      </c>
      <c r="L49" s="149">
        <v>-1.5445559942969053E-2</v>
      </c>
    </row>
    <row r="50" spans="2:14" ht="15.75" customHeight="1" x14ac:dyDescent="0.2">
      <c r="B50" s="5"/>
      <c r="C50" s="170" t="s">
        <v>86</v>
      </c>
      <c r="E50" s="65">
        <f>+'Current Year - FY19 - Table 5'!U49</f>
        <v>438.54999999999995</v>
      </c>
      <c r="G50" s="69">
        <f>'Prior Year - FY18 - Table 5'!U49</f>
        <v>434.15000000000003</v>
      </c>
      <c r="I50" s="162">
        <f t="shared" si="0"/>
        <v>4.3999999999999204</v>
      </c>
      <c r="J50" s="163">
        <f t="shared" si="1"/>
        <v>1.0134746055510584E-2</v>
      </c>
      <c r="L50" s="149">
        <v>-1.0503294499259803E-2</v>
      </c>
    </row>
    <row r="51" spans="2:14" ht="15.75" customHeight="1" x14ac:dyDescent="0.2">
      <c r="B51" s="5"/>
      <c r="C51" s="170" t="s">
        <v>88</v>
      </c>
      <c r="E51" s="65">
        <f>+'Current Year - FY19 - Table 5'!U50</f>
        <v>459.28</v>
      </c>
      <c r="G51" s="69">
        <f>'Prior Year - FY18 - Table 5'!U50</f>
        <v>454.68</v>
      </c>
      <c r="I51" s="162">
        <f t="shared" si="0"/>
        <v>4.5999999999999659</v>
      </c>
      <c r="J51" s="163">
        <f t="shared" si="1"/>
        <v>1.0117005366411467E-2</v>
      </c>
      <c r="L51" s="149">
        <v>-3.2292022291089862E-3</v>
      </c>
    </row>
    <row r="52" spans="2:14" ht="15.75" customHeight="1" x14ac:dyDescent="0.2">
      <c r="B52" s="5"/>
      <c r="C52" s="170" t="s">
        <v>87</v>
      </c>
      <c r="E52" s="65">
        <f>+'Current Year - FY19 - Table 5'!U51</f>
        <v>388.78</v>
      </c>
      <c r="G52" s="69">
        <f>'Prior Year - FY18 - Table 5'!U51</f>
        <v>384.88</v>
      </c>
      <c r="I52" s="162">
        <f t="shared" si="0"/>
        <v>3.8999999999999773</v>
      </c>
      <c r="J52" s="163">
        <f t="shared" si="1"/>
        <v>1.0133028476408172E-2</v>
      </c>
      <c r="L52" s="149">
        <v>-1.5127424013426788E-2</v>
      </c>
    </row>
    <row r="53" spans="2:14" ht="15.75" customHeight="1" x14ac:dyDescent="0.2">
      <c r="B53" s="5"/>
      <c r="C53" s="170" t="s">
        <v>89</v>
      </c>
      <c r="E53" s="65">
        <f>+'Current Year - FY19 - Table 5'!U52</f>
        <v>436.46999999999997</v>
      </c>
      <c r="G53" s="69">
        <f>'Prior Year - FY18 - Table 5'!U52</f>
        <v>432.1</v>
      </c>
      <c r="I53" s="162">
        <f t="shared" si="0"/>
        <v>4.3699999999999477</v>
      </c>
      <c r="J53" s="163">
        <f t="shared" si="1"/>
        <v>1.0113399676000804E-2</v>
      </c>
      <c r="L53" s="149">
        <v>-8.4995620092153893E-3</v>
      </c>
    </row>
    <row r="54" spans="2:14" ht="15.75" customHeight="1" thickBot="1" x14ac:dyDescent="0.25">
      <c r="B54" s="164"/>
      <c r="C54" s="171" t="s">
        <v>90</v>
      </c>
      <c r="D54" s="135"/>
      <c r="E54" s="134">
        <f>+'Current Year - FY19 - Table 5'!U53</f>
        <v>372.20000000000005</v>
      </c>
      <c r="F54" s="135"/>
      <c r="G54" s="136">
        <f>'Prior Year - FY18 - Table 5'!U53</f>
        <v>368.47</v>
      </c>
      <c r="H54" s="135"/>
      <c r="I54" s="166">
        <f t="shared" si="0"/>
        <v>3.7300000000000182</v>
      </c>
      <c r="J54" s="167">
        <f t="shared" si="1"/>
        <v>1.0122940809292528E-2</v>
      </c>
      <c r="K54" s="135"/>
      <c r="L54" s="168">
        <v>-1.079828739839603E-2</v>
      </c>
      <c r="M54" s="135"/>
      <c r="N54" s="135"/>
    </row>
    <row r="55" spans="2:14" ht="15.75" customHeight="1" x14ac:dyDescent="0.2">
      <c r="B55" s="160" t="s">
        <v>98</v>
      </c>
      <c r="C55" s="174" t="s">
        <v>91</v>
      </c>
      <c r="E55" s="65">
        <f>+'Current Year - FY19 - Table 5'!U54</f>
        <v>484.15999999999997</v>
      </c>
      <c r="G55" s="69">
        <f>'Prior Year - FY18 - Table 5'!U54</f>
        <v>479.32</v>
      </c>
      <c r="I55" s="162">
        <f t="shared" si="0"/>
        <v>4.839999999999975</v>
      </c>
      <c r="J55" s="163">
        <f t="shared" si="1"/>
        <v>1.0097638320954633E-2</v>
      </c>
      <c r="L55" s="149">
        <v>-1.3182347778226864E-2</v>
      </c>
    </row>
    <row r="56" spans="2:14" ht="15.75" customHeight="1" x14ac:dyDescent="0.2">
      <c r="B56" s="160" t="s">
        <v>99</v>
      </c>
      <c r="C56" s="170" t="s">
        <v>92</v>
      </c>
      <c r="E56" s="65">
        <f>+'Current Year - FY19 - Table 5'!U55</f>
        <v>446.84</v>
      </c>
      <c r="G56" s="69">
        <f>'Prior Year - FY18 - Table 5'!U55</f>
        <v>442.37</v>
      </c>
      <c r="I56" s="162">
        <f t="shared" si="0"/>
        <v>4.4699999999999704</v>
      </c>
      <c r="J56" s="163">
        <f t="shared" si="1"/>
        <v>1.010466351696537E-2</v>
      </c>
      <c r="L56" s="149">
        <v>-1.9049801836456916E-2</v>
      </c>
    </row>
    <row r="57" spans="2:14" ht="15.75" customHeight="1" x14ac:dyDescent="0.2">
      <c r="B57" s="5"/>
      <c r="C57" s="170" t="s">
        <v>93</v>
      </c>
      <c r="E57" s="65">
        <f>+'Current Year - FY19 - Table 5'!U56</f>
        <v>459.28</v>
      </c>
      <c r="G57" s="69">
        <f>'Prior Year - FY18 - Table 5'!U56</f>
        <v>454.68</v>
      </c>
      <c r="I57" s="162">
        <f t="shared" si="0"/>
        <v>4.5999999999999659</v>
      </c>
      <c r="J57" s="163">
        <f t="shared" si="1"/>
        <v>1.0117005366411467E-2</v>
      </c>
      <c r="L57" s="149">
        <v>-1.2765620123502925E-2</v>
      </c>
    </row>
    <row r="58" spans="2:14" ht="15.75" customHeight="1" x14ac:dyDescent="0.2">
      <c r="B58" s="5"/>
      <c r="C58" s="170" t="s">
        <v>94</v>
      </c>
      <c r="E58" s="65">
        <f>+'Current Year - FY19 - Table 5'!U57</f>
        <v>421.96</v>
      </c>
      <c r="G58" s="69">
        <f>'Prior Year - FY18 - Table 5'!U57</f>
        <v>417.73</v>
      </c>
      <c r="I58" s="162">
        <f t="shared" si="0"/>
        <v>4.2299999999999613</v>
      </c>
      <c r="J58" s="163">
        <f t="shared" si="1"/>
        <v>1.012615804466991E-2</v>
      </c>
      <c r="L58" s="149">
        <v>-2.1177456077605069E-2</v>
      </c>
    </row>
    <row r="59" spans="2:14" ht="15.75" customHeight="1" x14ac:dyDescent="0.2">
      <c r="B59" s="5"/>
      <c r="C59" s="170" t="s">
        <v>24</v>
      </c>
      <c r="E59" s="65">
        <f>+'Current Year - FY19 - Table 5'!U58</f>
        <v>403.29999999999995</v>
      </c>
      <c r="G59" s="69">
        <f>'Prior Year - FY18 - Table 5'!U58</f>
        <v>399.25</v>
      </c>
      <c r="I59" s="162">
        <f t="shared" si="0"/>
        <v>4.0499999999999545</v>
      </c>
      <c r="J59" s="163">
        <f t="shared" si="1"/>
        <v>1.0144020037570331E-2</v>
      </c>
      <c r="L59" s="149">
        <v>-2.1820959325339857E-2</v>
      </c>
    </row>
    <row r="60" spans="2:14" ht="15.75" customHeight="1" x14ac:dyDescent="0.2">
      <c r="B60" s="5"/>
      <c r="C60" s="170" t="s">
        <v>25</v>
      </c>
      <c r="E60" s="65">
        <f>+'Current Year - FY19 - Table 5'!U59</f>
        <v>374.27000000000004</v>
      </c>
      <c r="G60" s="69">
        <f>'Prior Year - FY18 - Table 5'!U59</f>
        <v>370.52000000000004</v>
      </c>
      <c r="I60" s="162">
        <f t="shared" si="0"/>
        <v>3.75</v>
      </c>
      <c r="J60" s="163">
        <f t="shared" si="1"/>
        <v>1.0120911151894634E-2</v>
      </c>
      <c r="L60" s="149">
        <v>-1.581746867649883E-2</v>
      </c>
    </row>
    <row r="61" spans="2:14" ht="15.75" customHeight="1" x14ac:dyDescent="0.2">
      <c r="B61" s="5"/>
      <c r="C61" s="170" t="s">
        <v>26</v>
      </c>
      <c r="E61" s="65">
        <f>+'Current Year - FY19 - Table 5'!U60</f>
        <v>374.27000000000004</v>
      </c>
      <c r="G61" s="69">
        <f>'Prior Year - FY18 - Table 5'!U60</f>
        <v>370.52000000000004</v>
      </c>
      <c r="I61" s="162">
        <f t="shared" si="0"/>
        <v>3.75</v>
      </c>
      <c r="J61" s="163">
        <f t="shared" si="1"/>
        <v>1.0120911151894634E-2</v>
      </c>
      <c r="L61" s="149">
        <v>-8.4995620092153893E-3</v>
      </c>
    </row>
    <row r="62" spans="2:14" ht="15.75" customHeight="1" x14ac:dyDescent="0.2">
      <c r="B62" s="5"/>
      <c r="C62" s="170" t="s">
        <v>27</v>
      </c>
      <c r="E62" s="65">
        <f>+'Current Year - FY19 - Table 5'!U61</f>
        <v>347.32000000000005</v>
      </c>
      <c r="G62" s="69">
        <f>'Prior Year - FY18 - Table 5'!U61</f>
        <v>343.84000000000003</v>
      </c>
      <c r="I62" s="162">
        <f t="shared" si="0"/>
        <v>3.4800000000000182</v>
      </c>
      <c r="J62" s="163">
        <f t="shared" si="1"/>
        <v>1.0120986505351379E-2</v>
      </c>
      <c r="L62" s="149">
        <v>-3.4343759619651884E-3</v>
      </c>
    </row>
    <row r="63" spans="2:14" ht="15.75" customHeight="1" x14ac:dyDescent="0.2">
      <c r="B63" s="5"/>
      <c r="C63" s="170" t="s">
        <v>28</v>
      </c>
      <c r="E63" s="65">
        <f>+'Current Year - FY19 - Table 5'!U62</f>
        <v>318.29000000000002</v>
      </c>
      <c r="G63" s="69">
        <f>'Prior Year - FY18 - Table 5'!U62</f>
        <v>315.10000000000002</v>
      </c>
      <c r="I63" s="162">
        <f t="shared" si="0"/>
        <v>3.1899999999999977</v>
      </c>
      <c r="J63" s="163">
        <f t="shared" si="1"/>
        <v>1.0123770231672477E-2</v>
      </c>
      <c r="L63" s="149">
        <v>-1.2554952261140737E-2</v>
      </c>
    </row>
    <row r="64" spans="2:14" ht="15.75" customHeight="1" thickBot="1" x14ac:dyDescent="0.25">
      <c r="B64" s="164"/>
      <c r="C64" s="171" t="s">
        <v>29</v>
      </c>
      <c r="D64" s="135"/>
      <c r="E64" s="134">
        <f>+'Current Year - FY19 - Table 5'!U63</f>
        <v>297.56</v>
      </c>
      <c r="F64" s="135"/>
      <c r="G64" s="136">
        <f>'Prior Year - FY18 - Table 5'!U63</f>
        <v>294.57</v>
      </c>
      <c r="H64" s="135"/>
      <c r="I64" s="166">
        <f t="shared" si="0"/>
        <v>2.9900000000000091</v>
      </c>
      <c r="J64" s="167">
        <f t="shared" si="1"/>
        <v>1.0150388702176084E-2</v>
      </c>
      <c r="K64" s="135"/>
      <c r="L64" s="168">
        <v>-1.2903532107315225E-2</v>
      </c>
      <c r="M64" s="135"/>
      <c r="N64" s="135"/>
    </row>
    <row r="65" spans="2:14" ht="15.75" customHeight="1" x14ac:dyDescent="0.2">
      <c r="B65" s="160" t="s">
        <v>101</v>
      </c>
      <c r="C65" s="174" t="s">
        <v>30</v>
      </c>
      <c r="E65" s="65">
        <f>+'Current Year - FY19 - Table 5'!U64</f>
        <v>336.94</v>
      </c>
      <c r="G65" s="69">
        <f>'Prior Year - FY18 - Table 5'!U64</f>
        <v>333.57</v>
      </c>
      <c r="I65" s="162">
        <f t="shared" si="0"/>
        <v>3.3700000000000045</v>
      </c>
      <c r="J65" s="163">
        <f t="shared" si="1"/>
        <v>1.0102826992835101E-2</v>
      </c>
      <c r="L65" s="149">
        <v>-1.3831355349700101E-2</v>
      </c>
    </row>
    <row r="66" spans="2:14" ht="15.75" customHeight="1" x14ac:dyDescent="0.2">
      <c r="B66" s="5" t="s">
        <v>105</v>
      </c>
      <c r="C66" s="170" t="s">
        <v>31</v>
      </c>
      <c r="E66" s="65">
        <f>+'Current Year - FY19 - Table 5'!U65</f>
        <v>322.44</v>
      </c>
      <c r="G66" s="69">
        <f>'Prior Year - FY18 - Table 5'!U65</f>
        <v>319.20000000000005</v>
      </c>
      <c r="I66" s="162">
        <f t="shared" si="0"/>
        <v>3.2399999999999523</v>
      </c>
      <c r="J66" s="163">
        <f t="shared" si="1"/>
        <v>1.0150375939849472E-2</v>
      </c>
    </row>
    <row r="67" spans="2:14" ht="15.75" customHeight="1" x14ac:dyDescent="0.2">
      <c r="B67" s="5" t="s">
        <v>100</v>
      </c>
      <c r="C67" s="170" t="s">
        <v>32</v>
      </c>
      <c r="E67" s="249">
        <f>+'Current Year - FY19 - Table 5'!U66</f>
        <v>280.95999999999998</v>
      </c>
      <c r="F67" s="250"/>
      <c r="G67" s="183">
        <f>'Prior Year - FY18 - Table 5'!U66</f>
        <v>278.14999999999998</v>
      </c>
      <c r="H67" s="250"/>
      <c r="I67" s="251">
        <f t="shared" si="0"/>
        <v>2.8100000000000023</v>
      </c>
      <c r="J67" s="163">
        <f t="shared" si="1"/>
        <v>1.0102462699982034E-2</v>
      </c>
    </row>
    <row r="68" spans="2:14" ht="15.75" customHeight="1" thickBot="1" x14ac:dyDescent="0.25">
      <c r="B68" s="164"/>
      <c r="C68" s="171" t="s">
        <v>33</v>
      </c>
      <c r="D68" s="135"/>
      <c r="E68" s="134">
        <f>+'Current Year - FY19 - Table 5'!U67</f>
        <v>268.52</v>
      </c>
      <c r="F68" s="135"/>
      <c r="G68" s="136">
        <f>'Prior Year - FY18 - Table 5'!U67</f>
        <v>265.83999999999997</v>
      </c>
      <c r="H68" s="135"/>
      <c r="I68" s="166">
        <f t="shared" si="0"/>
        <v>2.6800000000000068</v>
      </c>
      <c r="J68" s="167">
        <f t="shared" si="1"/>
        <v>1.0081251880830601E-2</v>
      </c>
      <c r="K68" s="135"/>
      <c r="L68" s="168"/>
      <c r="M68" s="135"/>
      <c r="N68" s="135"/>
    </row>
    <row r="69" spans="2:14" ht="15.75" customHeight="1" x14ac:dyDescent="0.2">
      <c r="B69" s="160" t="s">
        <v>102</v>
      </c>
      <c r="C69" s="174" t="s">
        <v>34</v>
      </c>
      <c r="E69" s="65">
        <f>+'Current Year - FY19 - Table 5'!U68</f>
        <v>446.84</v>
      </c>
      <c r="G69" s="69">
        <f>'Prior Year - FY18 - Table 5'!U68</f>
        <v>442.37</v>
      </c>
      <c r="I69" s="162">
        <f t="shared" si="0"/>
        <v>4.4699999999999704</v>
      </c>
      <c r="J69" s="163">
        <f t="shared" si="1"/>
        <v>1.010466351696537E-2</v>
      </c>
    </row>
    <row r="70" spans="2:14" ht="15.75" customHeight="1" x14ac:dyDescent="0.2">
      <c r="B70" s="160" t="s">
        <v>108</v>
      </c>
      <c r="C70" s="170" t="s">
        <v>35</v>
      </c>
      <c r="E70" s="65">
        <f>+'Current Year - FY19 - Table 5'!U69</f>
        <v>426.10999999999996</v>
      </c>
      <c r="G70" s="69">
        <f>'Prior Year - FY18 - Table 5'!U69</f>
        <v>421.84000000000003</v>
      </c>
      <c r="I70" s="162">
        <f t="shared" si="0"/>
        <v>4.269999999999925</v>
      </c>
      <c r="J70" s="163">
        <f t="shared" si="1"/>
        <v>1.0122321259245034E-2</v>
      </c>
    </row>
    <row r="71" spans="2:14" ht="15.75" customHeight="1" x14ac:dyDescent="0.2">
      <c r="B71" s="160" t="s">
        <v>103</v>
      </c>
      <c r="C71" s="170" t="s">
        <v>36</v>
      </c>
      <c r="E71" s="65">
        <f>+'Current Year - FY19 - Table 5'!U70</f>
        <v>421.96</v>
      </c>
      <c r="G71" s="69">
        <f>'Prior Year - FY18 - Table 5'!U70</f>
        <v>417.73</v>
      </c>
      <c r="I71" s="162">
        <f t="shared" si="0"/>
        <v>4.2299999999999613</v>
      </c>
      <c r="J71" s="163">
        <f t="shared" si="1"/>
        <v>1.012615804466991E-2</v>
      </c>
    </row>
    <row r="72" spans="2:14" ht="15.75" customHeight="1" x14ac:dyDescent="0.2">
      <c r="B72" s="5"/>
      <c r="C72" s="170" t="s">
        <v>37</v>
      </c>
      <c r="E72" s="65">
        <f>+'Current Year - FY19 - Table 5'!U71</f>
        <v>401.22999999999996</v>
      </c>
      <c r="G72" s="69">
        <f>'Prior Year - FY18 - Table 5'!U71</f>
        <v>397.21000000000004</v>
      </c>
      <c r="I72" s="162">
        <f t="shared" si="0"/>
        <v>4.019999999999925</v>
      </c>
      <c r="J72" s="163">
        <f t="shared" si="1"/>
        <v>1.0120591123083318E-2</v>
      </c>
    </row>
    <row r="73" spans="2:14" ht="15.75" customHeight="1" x14ac:dyDescent="0.2">
      <c r="B73" s="5"/>
      <c r="C73" s="170" t="s">
        <v>38</v>
      </c>
      <c r="E73" s="65">
        <f>+'Current Year - FY19 - Table 5'!U72</f>
        <v>363.90000000000003</v>
      </c>
      <c r="G73" s="69">
        <f>'Prior Year - FY18 - Table 5'!U72</f>
        <v>360.26</v>
      </c>
      <c r="I73" s="162">
        <f t="shared" si="0"/>
        <v>3.6400000000000432</v>
      </c>
      <c r="J73" s="163">
        <f t="shared" si="1"/>
        <v>1.010381391217466E-2</v>
      </c>
    </row>
    <row r="74" spans="2:14" ht="15.75" customHeight="1" x14ac:dyDescent="0.2">
      <c r="B74" s="5"/>
      <c r="C74" s="170" t="s">
        <v>39</v>
      </c>
      <c r="E74" s="65">
        <f>+'Current Year - FY19 - Table 5'!U73</f>
        <v>347.32000000000005</v>
      </c>
      <c r="G74" s="69">
        <f>'Prior Year - FY18 - Table 5'!U73</f>
        <v>343.84000000000003</v>
      </c>
      <c r="I74" s="162">
        <f t="shared" si="0"/>
        <v>3.4800000000000182</v>
      </c>
      <c r="J74" s="163">
        <f t="shared" si="1"/>
        <v>1.0120986505351379E-2</v>
      </c>
    </row>
    <row r="75" spans="2:14" ht="15.75" customHeight="1" x14ac:dyDescent="0.2">
      <c r="B75" s="5"/>
      <c r="C75" s="170" t="s">
        <v>40</v>
      </c>
      <c r="E75" s="65">
        <f>+'Current Year - FY19 - Table 5'!U74</f>
        <v>310</v>
      </c>
      <c r="G75" s="69">
        <f>'Prior Year - FY18 - Table 5'!U74</f>
        <v>306.88</v>
      </c>
      <c r="I75" s="162">
        <f t="shared" si="0"/>
        <v>3.1200000000000045</v>
      </c>
      <c r="J75" s="163">
        <f t="shared" si="1"/>
        <v>1.0166840458811277E-2</v>
      </c>
    </row>
    <row r="76" spans="2:14" ht="15.75" customHeight="1" x14ac:dyDescent="0.2">
      <c r="B76" s="5"/>
      <c r="C76" s="170" t="s">
        <v>41</v>
      </c>
      <c r="E76" s="65">
        <f>+'Current Year - FY19 - Table 5'!U75</f>
        <v>297.56</v>
      </c>
      <c r="G76" s="69">
        <f>'Prior Year - FY18 - Table 5'!U75</f>
        <v>294.57</v>
      </c>
      <c r="I76" s="162">
        <f t="shared" si="0"/>
        <v>2.9900000000000091</v>
      </c>
      <c r="J76" s="163">
        <f t="shared" si="1"/>
        <v>1.0150388702176084E-2</v>
      </c>
    </row>
    <row r="77" spans="2:14" ht="15.75" customHeight="1" x14ac:dyDescent="0.2">
      <c r="B77" s="5"/>
      <c r="C77" s="170" t="s">
        <v>42</v>
      </c>
      <c r="E77" s="65">
        <f>+'Current Year - FY19 - Table 5'!U76</f>
        <v>258.14999999999998</v>
      </c>
      <c r="G77" s="69">
        <f>'Prior Year - FY18 - Table 5'!U76</f>
        <v>255.57</v>
      </c>
      <c r="I77" s="162">
        <f t="shared" si="0"/>
        <v>2.5799999999999841</v>
      </c>
      <c r="J77" s="163">
        <f t="shared" si="1"/>
        <v>1.0095081582345284E-2</v>
      </c>
    </row>
    <row r="78" spans="2:14" ht="15.75" customHeight="1" thickBot="1" x14ac:dyDescent="0.25">
      <c r="B78" s="5"/>
      <c r="C78" s="171" t="s">
        <v>43</v>
      </c>
      <c r="D78" s="135"/>
      <c r="E78" s="134">
        <f>+'Current Year - FY19 - Table 5'!U77</f>
        <v>247.77999999999997</v>
      </c>
      <c r="F78" s="135"/>
      <c r="G78" s="136">
        <f>'Prior Year - FY18 - Table 5'!U77</f>
        <v>245.31</v>
      </c>
      <c r="H78" s="135"/>
      <c r="I78" s="166">
        <f>+E78-G78</f>
        <v>2.4699999999999704</v>
      </c>
      <c r="J78" s="167">
        <f>+I78/G78</f>
        <v>1.0068892421833477E-2</v>
      </c>
      <c r="K78" s="135"/>
      <c r="L78" s="168"/>
      <c r="M78" s="135"/>
      <c r="N78" s="135"/>
    </row>
    <row r="80" spans="2:14" x14ac:dyDescent="0.2">
      <c r="E80" s="162"/>
      <c r="G80" s="162"/>
    </row>
  </sheetData>
  <mergeCells count="2">
    <mergeCell ref="I11:J11"/>
    <mergeCell ref="C3:I3"/>
  </mergeCells>
  <phoneticPr fontId="0" type="noConversion"/>
  <pageMargins left="0.75" right="0.75" top="1" bottom="1" header="0.5" footer="0.5"/>
  <pageSetup scale="70" orientation="portrait" r:id="rId1"/>
  <headerFooter differentFirst="1" alignWithMargins="0">
    <oddFooter>&amp;CPage &amp;P of &amp;N</oddFooter>
    <firstFooter>&amp;CPage &amp;P of &amp;N</first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zoomScale="90" zoomScaleNormal="90" workbookViewId="0">
      <pane xSplit="1" topLeftCell="B1" activePane="topRight" state="frozen"/>
      <selection activeCell="I23" sqref="I23"/>
      <selection pane="topRight" activeCell="I23" sqref="I23"/>
    </sheetView>
  </sheetViews>
  <sheetFormatPr defaultRowHeight="12.75" x14ac:dyDescent="0.2"/>
  <cols>
    <col min="1" max="1" width="12.28515625" style="132" customWidth="1"/>
    <col min="2" max="2" width="17.42578125" customWidth="1"/>
    <col min="3" max="3" width="9.85546875" customWidth="1"/>
    <col min="4" max="4" width="10.7109375" customWidth="1"/>
    <col min="5" max="5" width="12.28515625" customWidth="1"/>
    <col min="6" max="6" width="13.85546875" customWidth="1"/>
    <col min="7" max="7" width="11.28515625" customWidth="1"/>
    <col min="8" max="8" width="11.7109375" customWidth="1"/>
    <col min="10" max="10" width="0.85546875" customWidth="1"/>
    <col min="11" max="11" width="7" hidden="1" customWidth="1"/>
    <col min="12" max="12" width="1.140625" customWidth="1"/>
    <col min="13" max="13" width="14.5703125" customWidth="1"/>
    <col min="14" max="14" width="10.5703125" customWidth="1"/>
    <col min="15" max="15" width="11.140625" customWidth="1"/>
    <col min="16" max="16" width="8.7109375" bestFit="1" customWidth="1"/>
    <col min="17" max="17" width="8.7109375" customWidth="1"/>
    <col min="18" max="18" width="8" customWidth="1"/>
    <col min="19" max="19" width="11.5703125" customWidth="1"/>
    <col min="20" max="20" width="8" customWidth="1"/>
    <col min="21" max="21" width="11" bestFit="1" customWidth="1"/>
    <col min="23" max="23" width="13" customWidth="1"/>
    <col min="24" max="24" width="10.5703125" customWidth="1"/>
    <col min="25" max="25" width="11.28515625" customWidth="1"/>
    <col min="26" max="26" width="8.7109375" bestFit="1" customWidth="1"/>
    <col min="27" max="27" width="8.7109375" customWidth="1"/>
    <col min="28" max="28" width="8.7109375" style="261" customWidth="1"/>
    <col min="29" max="29" width="11.5703125" customWidth="1"/>
    <col min="30" max="30" width="8" customWidth="1"/>
    <col min="31" max="31" width="11" bestFit="1" customWidth="1"/>
  </cols>
  <sheetData>
    <row r="1" spans="1:31" ht="15.75" thickBot="1" x14ac:dyDescent="0.3">
      <c r="B1" s="71" t="s">
        <v>62</v>
      </c>
      <c r="C1" s="311" t="str">
        <f>'Impact Tool'!E9</f>
        <v>Test Facility</v>
      </c>
      <c r="D1" s="312"/>
      <c r="E1" s="313"/>
      <c r="F1" s="87" t="str">
        <f>+'Summary &amp; PY Comparison'!G5</f>
        <v>RURAL FACILITY</v>
      </c>
      <c r="G1" s="76"/>
      <c r="H1" s="77"/>
      <c r="K1" s="57"/>
      <c r="M1" s="71" t="s">
        <v>62</v>
      </c>
      <c r="N1" s="72"/>
      <c r="O1" s="73"/>
      <c r="P1" s="2"/>
      <c r="Q1" s="87" t="str">
        <f>+'Summary &amp; PY Comparison'!G5</f>
        <v>RURAL FACILITY</v>
      </c>
      <c r="R1" s="76"/>
      <c r="S1" s="77"/>
      <c r="W1" s="71" t="s">
        <v>62</v>
      </c>
      <c r="X1" s="72"/>
      <c r="Y1" s="73"/>
      <c r="Z1" s="2"/>
      <c r="AA1" s="87" t="str">
        <f>+Q1</f>
        <v>RURAL FACILITY</v>
      </c>
      <c r="AB1" s="258"/>
      <c r="AC1" s="77"/>
    </row>
    <row r="2" spans="1:31" ht="15.75" thickBot="1" x14ac:dyDescent="0.3">
      <c r="B2" s="71" t="s">
        <v>63</v>
      </c>
      <c r="C2" s="239"/>
      <c r="D2" s="240" t="str">
        <f>+'Summary &amp; PY Comparison'!E6</f>
        <v>99-9999</v>
      </c>
      <c r="E2" s="2"/>
      <c r="F2" s="71" t="s">
        <v>0</v>
      </c>
      <c r="G2" s="25"/>
      <c r="H2" s="89" t="str">
        <f>+'Summary &amp; PY Comparison'!I6</f>
        <v>Humboldt County, CA</v>
      </c>
      <c r="K2" s="57"/>
      <c r="M2" s="71" t="s">
        <v>63</v>
      </c>
      <c r="N2" s="74"/>
      <c r="O2" s="88" t="str">
        <f>+'Summary &amp; PY Comparison'!E6</f>
        <v>99-9999</v>
      </c>
      <c r="P2" s="2"/>
      <c r="Q2" s="71" t="s">
        <v>0</v>
      </c>
      <c r="R2" s="25"/>
      <c r="S2" s="89" t="str">
        <f>+'Summary &amp; PY Comparison'!I6</f>
        <v>Humboldt County, CA</v>
      </c>
      <c r="W2" s="71" t="s">
        <v>63</v>
      </c>
      <c r="X2" s="74"/>
      <c r="Y2" s="88" t="str">
        <f>+O2</f>
        <v>99-9999</v>
      </c>
      <c r="Z2" s="2"/>
      <c r="AA2" s="71" t="s">
        <v>0</v>
      </c>
      <c r="AB2" s="259"/>
      <c r="AC2" s="89" t="str">
        <f>+S2</f>
        <v>Humboldt County, CA</v>
      </c>
    </row>
    <row r="3" spans="1:31" ht="15.75" thickBot="1" x14ac:dyDescent="0.3">
      <c r="B3" s="70"/>
      <c r="C3" s="1"/>
      <c r="D3" s="4"/>
      <c r="E3" s="2"/>
      <c r="F3" s="83" t="s">
        <v>142</v>
      </c>
      <c r="G3" s="32"/>
      <c r="K3" s="57"/>
      <c r="M3" s="70"/>
      <c r="N3" s="1"/>
      <c r="O3" s="4"/>
      <c r="P3" s="2"/>
      <c r="Q3" s="83" t="s">
        <v>142</v>
      </c>
      <c r="R3" s="84"/>
      <c r="W3" s="70"/>
      <c r="X3" s="1"/>
      <c r="Y3" s="4"/>
      <c r="Z3" s="2"/>
      <c r="AA3" s="83" t="s">
        <v>142</v>
      </c>
      <c r="AB3" s="260"/>
    </row>
    <row r="4" spans="1:31" ht="18.75" customHeight="1" thickBot="1" x14ac:dyDescent="0.3">
      <c r="C4" s="1"/>
      <c r="D4" s="78" t="s">
        <v>64</v>
      </c>
      <c r="E4" s="2"/>
      <c r="F4" s="79">
        <f>+'Summary &amp; PY Comparison'!G8</f>
        <v>5</v>
      </c>
      <c r="G4" s="2"/>
      <c r="I4" s="6"/>
      <c r="K4" s="52"/>
      <c r="N4" s="1"/>
      <c r="O4" s="80" t="s">
        <v>64</v>
      </c>
      <c r="P4" s="2"/>
      <c r="Q4" s="81">
        <f>+'Summary &amp; PY Comparison'!G8</f>
        <v>5</v>
      </c>
      <c r="R4" s="82"/>
      <c r="T4" s="94"/>
      <c r="U4" s="94"/>
      <c r="W4" s="255" t="s">
        <v>123</v>
      </c>
      <c r="X4" s="1"/>
      <c r="Y4" s="80" t="s">
        <v>64</v>
      </c>
      <c r="Z4" s="2"/>
      <c r="AA4" s="81">
        <f>+Q4</f>
        <v>5</v>
      </c>
      <c r="AB4" s="271"/>
    </row>
    <row r="5" spans="1:31" ht="15.75" customHeight="1" thickBot="1" x14ac:dyDescent="0.3">
      <c r="C5" s="1"/>
      <c r="D5" s="80" t="s">
        <v>61</v>
      </c>
      <c r="E5" s="2"/>
      <c r="F5" s="86">
        <f>+'Summary &amp; PY Comparison'!G9</f>
        <v>1.2783</v>
      </c>
      <c r="G5" s="2"/>
      <c r="I5" s="6"/>
      <c r="K5" s="52"/>
      <c r="N5" s="1"/>
      <c r="O5" s="80" t="s">
        <v>61</v>
      </c>
      <c r="P5" s="2"/>
      <c r="Q5" s="85">
        <f>+'Summary &amp; PY Comparison'!G9</f>
        <v>1.2783</v>
      </c>
      <c r="R5" s="82"/>
      <c r="U5" s="94"/>
      <c r="X5" s="1"/>
      <c r="Y5" s="80" t="s">
        <v>61</v>
      </c>
      <c r="Z5" s="2"/>
      <c r="AA5" s="85">
        <f>+Q5</f>
        <v>1.2783</v>
      </c>
      <c r="AB5" s="271"/>
      <c r="AE5" s="94"/>
    </row>
    <row r="6" spans="1:31" ht="16.5" customHeight="1" thickBot="1" x14ac:dyDescent="0.3">
      <c r="B6" s="95" t="s">
        <v>67</v>
      </c>
      <c r="C6" s="8"/>
      <c r="D6" s="310" t="s">
        <v>141</v>
      </c>
      <c r="E6" s="310"/>
      <c r="F6" s="310"/>
      <c r="G6" s="310"/>
      <c r="H6" s="310"/>
      <c r="I6" s="6">
        <f>SUM(E8:H8)</f>
        <v>444.48</v>
      </c>
      <c r="K6" s="53"/>
    </row>
    <row r="7" spans="1:31" ht="13.5" thickBot="1" x14ac:dyDescent="0.25">
      <c r="B7" s="9"/>
      <c r="C7" s="9"/>
      <c r="D7" s="9"/>
      <c r="E7" s="10"/>
      <c r="F7" s="9"/>
      <c r="G7" s="9"/>
      <c r="H7" s="9"/>
      <c r="I7" s="9"/>
      <c r="K7" s="54"/>
      <c r="N7" s="22" t="s">
        <v>66</v>
      </c>
      <c r="O7" s="24"/>
      <c r="P7" s="25"/>
      <c r="Q7" s="94"/>
      <c r="R7" s="95" t="s">
        <v>67</v>
      </c>
      <c r="U7" s="94"/>
      <c r="X7" s="256" t="s">
        <v>66</v>
      </c>
      <c r="Y7" s="24"/>
      <c r="Z7" s="25"/>
      <c r="AA7" s="94"/>
      <c r="AB7" s="261" t="s">
        <v>67</v>
      </c>
      <c r="AE7" s="94"/>
    </row>
    <row r="8" spans="1:31" ht="15" customHeight="1" thickBot="1" x14ac:dyDescent="0.25">
      <c r="B8" s="11" t="s">
        <v>44</v>
      </c>
      <c r="C8" s="12"/>
      <c r="D8" s="13"/>
      <c r="E8" s="97">
        <v>173.34</v>
      </c>
      <c r="F8" s="97">
        <v>157.6</v>
      </c>
      <c r="G8" s="97">
        <v>19.23</v>
      </c>
      <c r="H8" s="97">
        <v>94.31</v>
      </c>
      <c r="I8" s="98">
        <f>SUM(E8:H8)</f>
        <v>444.48</v>
      </c>
      <c r="K8" s="55"/>
      <c r="M8" s="7"/>
      <c r="N8" s="99">
        <v>0.70499999999999996</v>
      </c>
      <c r="O8" s="99">
        <f>P8-N8</f>
        <v>0.29500000000000004</v>
      </c>
      <c r="P8" s="99">
        <v>1</v>
      </c>
      <c r="Q8" s="14"/>
      <c r="R8" s="15"/>
      <c r="S8" s="14"/>
      <c r="W8" s="7"/>
      <c r="X8" s="99">
        <f>+N8</f>
        <v>0.70499999999999996</v>
      </c>
      <c r="Y8" s="99">
        <f>Z8-X8</f>
        <v>0.29500000000000004</v>
      </c>
      <c r="Z8" s="99">
        <v>1</v>
      </c>
      <c r="AA8" s="14"/>
      <c r="AB8" s="262"/>
      <c r="AC8" s="14"/>
    </row>
    <row r="9" spans="1:31" ht="18.75" thickBot="1" x14ac:dyDescent="0.3">
      <c r="B9" s="300" t="s">
        <v>109</v>
      </c>
      <c r="C9" s="300"/>
      <c r="D9" s="300"/>
      <c r="E9" s="300"/>
      <c r="F9" s="300"/>
      <c r="G9" s="300"/>
      <c r="H9" s="300"/>
      <c r="I9" s="300"/>
      <c r="K9" s="55"/>
      <c r="M9" s="16" t="str">
        <f>+O5&amp;" "&amp;"Urban Federal Rates Effective 10/1/18 Through 9/30/19"</f>
        <v>Wage Index Urban Federal Rates Effective 10/1/18 Through 9/30/19</v>
      </c>
      <c r="N9" s="17"/>
      <c r="O9" s="17"/>
      <c r="P9" s="17"/>
      <c r="Q9" s="17"/>
      <c r="R9" s="17"/>
      <c r="S9" s="17"/>
      <c r="T9" s="17"/>
      <c r="U9" s="18"/>
      <c r="W9" s="16" t="str">
        <f>+Y5&amp;" "&amp;"Urban Federal Rates Effective 10/1/18 Through 9/30/19"</f>
        <v>Wage Index Urban Federal Rates Effective 10/1/18 Through 9/30/19</v>
      </c>
      <c r="X9" s="17"/>
      <c r="Y9" s="17"/>
      <c r="Z9" s="17"/>
      <c r="AA9" s="17"/>
      <c r="AB9" s="263"/>
      <c r="AC9" s="17"/>
      <c r="AD9" s="17"/>
      <c r="AE9" s="18"/>
    </row>
    <row r="10" spans="1:31" ht="16.5" customHeight="1" thickBot="1" x14ac:dyDescent="0.25">
      <c r="B10" s="274" t="s">
        <v>143</v>
      </c>
      <c r="C10" s="37"/>
      <c r="D10" s="37"/>
      <c r="E10" s="182"/>
      <c r="F10" s="37"/>
      <c r="G10" s="37"/>
      <c r="H10" s="37"/>
      <c r="I10" s="38"/>
      <c r="K10" s="55"/>
      <c r="M10" s="19" t="s">
        <v>45</v>
      </c>
      <c r="N10" s="20"/>
      <c r="O10" s="20"/>
      <c r="P10" s="21"/>
      <c r="Q10" s="22" t="s">
        <v>46</v>
      </c>
      <c r="R10" s="23"/>
      <c r="S10" s="24"/>
      <c r="T10" s="24"/>
      <c r="U10" s="25"/>
      <c r="W10" s="22" t="s">
        <v>45</v>
      </c>
      <c r="X10" s="20"/>
      <c r="Y10" s="20"/>
      <c r="Z10" s="21"/>
      <c r="AA10" s="22" t="s">
        <v>46</v>
      </c>
      <c r="AB10" s="264"/>
      <c r="AC10" s="24"/>
      <c r="AD10" s="24"/>
      <c r="AE10" s="25"/>
    </row>
    <row r="11" spans="1:31" ht="76.5" customHeight="1" x14ac:dyDescent="0.25">
      <c r="B11" s="129" t="s">
        <v>128</v>
      </c>
      <c r="C11" s="39" t="s">
        <v>47</v>
      </c>
      <c r="D11" s="39" t="s">
        <v>48</v>
      </c>
      <c r="E11" s="39" t="s">
        <v>49</v>
      </c>
      <c r="F11" s="39" t="s">
        <v>50</v>
      </c>
      <c r="G11" s="61" t="s">
        <v>51</v>
      </c>
      <c r="H11" s="39" t="s">
        <v>52</v>
      </c>
      <c r="I11" s="40" t="s">
        <v>53</v>
      </c>
      <c r="K11" s="59" t="s">
        <v>54</v>
      </c>
      <c r="M11" s="129" t="s">
        <v>126</v>
      </c>
      <c r="N11" s="100" t="s">
        <v>144</v>
      </c>
      <c r="O11" s="100" t="s">
        <v>145</v>
      </c>
      <c r="P11" s="47" t="s">
        <v>55</v>
      </c>
      <c r="Q11" s="45" t="s">
        <v>56</v>
      </c>
      <c r="R11" s="90" t="s">
        <v>57</v>
      </c>
      <c r="S11" s="48" t="s">
        <v>58</v>
      </c>
      <c r="T11" s="49" t="s">
        <v>59</v>
      </c>
      <c r="U11" s="46" t="s">
        <v>60</v>
      </c>
      <c r="W11" s="257" t="s">
        <v>126</v>
      </c>
      <c r="X11" s="100" t="s">
        <v>146</v>
      </c>
      <c r="Y11" s="100" t="s">
        <v>147</v>
      </c>
      <c r="Z11" s="47" t="s">
        <v>55</v>
      </c>
      <c r="AA11" s="45" t="s">
        <v>56</v>
      </c>
      <c r="AB11" s="265" t="s">
        <v>57</v>
      </c>
      <c r="AC11" s="48" t="s">
        <v>58</v>
      </c>
      <c r="AD11" s="49" t="s">
        <v>59</v>
      </c>
      <c r="AE11" s="46" t="s">
        <v>60</v>
      </c>
    </row>
    <row r="12" spans="1:31" ht="15" customHeight="1" x14ac:dyDescent="0.2">
      <c r="A12" s="133" t="s">
        <v>104</v>
      </c>
      <c r="B12" s="41" t="s">
        <v>1</v>
      </c>
      <c r="C12" s="104">
        <v>2.67</v>
      </c>
      <c r="D12" s="104">
        <v>1.87</v>
      </c>
      <c r="E12" s="145">
        <f>ROUND($E$8*C12,2)</f>
        <v>462.82</v>
      </c>
      <c r="F12" s="145">
        <f>ROUND($F$8*D12,2)</f>
        <v>294.70999999999998</v>
      </c>
      <c r="G12" s="28"/>
      <c r="H12" s="145">
        <f>+$H$8</f>
        <v>94.31</v>
      </c>
      <c r="I12" s="42">
        <f>SUM(E12:H12)</f>
        <v>851.83999999999992</v>
      </c>
      <c r="K12" s="58">
        <f t="shared" ref="K12:K20" si="0">+E12/I12</f>
        <v>0.54331799398948166</v>
      </c>
      <c r="M12" s="41" t="s">
        <v>1</v>
      </c>
      <c r="N12" s="36">
        <f>ROUND($N$8*I12,2)</f>
        <v>600.54999999999995</v>
      </c>
      <c r="O12" s="62">
        <f>ROUND($O$8*I12,2)</f>
        <v>251.29</v>
      </c>
      <c r="P12" s="36">
        <f>+N12+O12</f>
        <v>851.83999999999992</v>
      </c>
      <c r="Q12" s="26">
        <f t="shared" ref="Q12:Q20" si="1">+N12</f>
        <v>600.54999999999995</v>
      </c>
      <c r="R12" s="91">
        <f>+$Q$5</f>
        <v>1.2783</v>
      </c>
      <c r="S12" s="26">
        <f t="shared" ref="S12:S20" si="2">ROUND(+Q12*R12,2)</f>
        <v>767.68</v>
      </c>
      <c r="T12" s="26">
        <f t="shared" ref="T12:T20" si="3">+O12</f>
        <v>251.29</v>
      </c>
      <c r="U12" s="50">
        <f>+S12+T12</f>
        <v>1018.9699999999999</v>
      </c>
      <c r="V12" s="6"/>
      <c r="W12" s="41" t="s">
        <v>1</v>
      </c>
      <c r="X12" s="36">
        <f>ROUND(+F12*$X$8,2)</f>
        <v>207.77</v>
      </c>
      <c r="Y12" s="62">
        <f>ROUND(+F12*$Y$8,2)</f>
        <v>86.94</v>
      </c>
      <c r="Z12" s="36">
        <f>+X12+Y12</f>
        <v>294.71000000000004</v>
      </c>
      <c r="AA12" s="26">
        <f>+X12</f>
        <v>207.77</v>
      </c>
      <c r="AB12" s="266">
        <f>+$AA$5</f>
        <v>1.2783</v>
      </c>
      <c r="AC12" s="26">
        <f t="shared" ref="AC12:AC75" si="4">ROUND(+AA12*AB12,2)</f>
        <v>265.58999999999997</v>
      </c>
      <c r="AD12" s="26">
        <f t="shared" ref="AD12:AD75" si="5">+Y12</f>
        <v>86.94</v>
      </c>
      <c r="AE12" s="50">
        <f>+AC12+AD12</f>
        <v>352.53</v>
      </c>
    </row>
    <row r="13" spans="1:31" ht="15" customHeight="1" x14ac:dyDescent="0.2">
      <c r="A13" s="132" t="s">
        <v>105</v>
      </c>
      <c r="B13" s="41" t="s">
        <v>2</v>
      </c>
      <c r="C13" s="104">
        <v>2.57</v>
      </c>
      <c r="D13" s="104">
        <v>1.87</v>
      </c>
      <c r="E13" s="145">
        <f t="shared" ref="E13:E76" si="6">ROUND($E$8*C13,2)</f>
        <v>445.48</v>
      </c>
      <c r="F13" s="145">
        <f t="shared" ref="F13:F34" si="7">ROUND($F$8*D13,2)</f>
        <v>294.70999999999998</v>
      </c>
      <c r="G13" s="28"/>
      <c r="H13" s="145">
        <f t="shared" ref="H13:H76" si="8">+$H$8</f>
        <v>94.31</v>
      </c>
      <c r="I13" s="42">
        <f t="shared" ref="I13:I20" si="9">SUM(E13:H13)</f>
        <v>834.5</v>
      </c>
      <c r="K13" s="58">
        <f t="shared" si="0"/>
        <v>0.53382863990413421</v>
      </c>
      <c r="M13" s="41" t="s">
        <v>2</v>
      </c>
      <c r="N13" s="36">
        <f t="shared" ref="N13:N76" si="10">ROUND($N$8*I13,2)</f>
        <v>588.32000000000005</v>
      </c>
      <c r="O13" s="62">
        <f t="shared" ref="O13:O76" si="11">ROUND($O$8*I13,2)</f>
        <v>246.18</v>
      </c>
      <c r="P13" s="36">
        <f t="shared" ref="P13:P76" si="12">+N13+O13</f>
        <v>834.5</v>
      </c>
      <c r="Q13" s="26">
        <f t="shared" si="1"/>
        <v>588.32000000000005</v>
      </c>
      <c r="R13" s="91">
        <f t="shared" ref="R13:R77" si="13">+$Q$5</f>
        <v>1.2783</v>
      </c>
      <c r="S13" s="26">
        <f t="shared" si="2"/>
        <v>752.05</v>
      </c>
      <c r="T13" s="26">
        <f t="shared" si="3"/>
        <v>246.18</v>
      </c>
      <c r="U13" s="50">
        <f t="shared" ref="U13:U34" si="14">+S13+T13</f>
        <v>998.23</v>
      </c>
      <c r="W13" s="41" t="s">
        <v>2</v>
      </c>
      <c r="X13" s="36">
        <f t="shared" ref="X13:X34" si="15">ROUND(+F13*$X$8,2)</f>
        <v>207.77</v>
      </c>
      <c r="Y13" s="62">
        <f t="shared" ref="Y13:Y34" si="16">ROUND(+F13*$Y$8,2)</f>
        <v>86.94</v>
      </c>
      <c r="Z13" s="36">
        <f t="shared" ref="Z13:Z75" si="17">+X13+Y13</f>
        <v>294.71000000000004</v>
      </c>
      <c r="AA13" s="26">
        <f t="shared" ref="AA13:AA75" si="18">+X13</f>
        <v>207.77</v>
      </c>
      <c r="AB13" s="266">
        <f t="shared" ref="AB13:AB76" si="19">+$AA$5</f>
        <v>1.2783</v>
      </c>
      <c r="AC13" s="26">
        <f t="shared" si="4"/>
        <v>265.58999999999997</v>
      </c>
      <c r="AD13" s="26">
        <f t="shared" si="5"/>
        <v>86.94</v>
      </c>
      <c r="AE13" s="50">
        <f t="shared" ref="AE13:AE76" si="20">+AC13+AD13</f>
        <v>352.53</v>
      </c>
    </row>
    <row r="14" spans="1:31" ht="15" customHeight="1" x14ac:dyDescent="0.2">
      <c r="A14" s="132" t="s">
        <v>106</v>
      </c>
      <c r="B14" s="41" t="s">
        <v>3</v>
      </c>
      <c r="C14" s="104">
        <v>2.61</v>
      </c>
      <c r="D14" s="104">
        <v>1.28</v>
      </c>
      <c r="E14" s="145">
        <f t="shared" si="6"/>
        <v>452.42</v>
      </c>
      <c r="F14" s="145">
        <f t="shared" si="7"/>
        <v>201.73</v>
      </c>
      <c r="G14" s="28"/>
      <c r="H14" s="145">
        <f t="shared" si="8"/>
        <v>94.31</v>
      </c>
      <c r="I14" s="146">
        <f t="shared" si="9"/>
        <v>748.46</v>
      </c>
      <c r="K14" s="58">
        <f t="shared" si="0"/>
        <v>0.60446784063276593</v>
      </c>
      <c r="M14" s="41" t="s">
        <v>3</v>
      </c>
      <c r="N14" s="36">
        <f t="shared" si="10"/>
        <v>527.66</v>
      </c>
      <c r="O14" s="62">
        <f t="shared" si="11"/>
        <v>220.8</v>
      </c>
      <c r="P14" s="36">
        <f t="shared" si="12"/>
        <v>748.46</v>
      </c>
      <c r="Q14" s="26">
        <f t="shared" si="1"/>
        <v>527.66</v>
      </c>
      <c r="R14" s="91">
        <f t="shared" si="13"/>
        <v>1.2783</v>
      </c>
      <c r="S14" s="26">
        <f t="shared" si="2"/>
        <v>674.51</v>
      </c>
      <c r="T14" s="26">
        <f t="shared" si="3"/>
        <v>220.8</v>
      </c>
      <c r="U14" s="50">
        <f t="shared" si="14"/>
        <v>895.31</v>
      </c>
      <c r="W14" s="41" t="s">
        <v>3</v>
      </c>
      <c r="X14" s="36">
        <f t="shared" si="15"/>
        <v>142.22</v>
      </c>
      <c r="Y14" s="62">
        <f t="shared" si="16"/>
        <v>59.51</v>
      </c>
      <c r="Z14" s="36">
        <f t="shared" si="17"/>
        <v>201.73</v>
      </c>
      <c r="AA14" s="26">
        <f t="shared" si="18"/>
        <v>142.22</v>
      </c>
      <c r="AB14" s="266">
        <f t="shared" si="19"/>
        <v>1.2783</v>
      </c>
      <c r="AC14" s="26">
        <f t="shared" si="4"/>
        <v>181.8</v>
      </c>
      <c r="AD14" s="26">
        <f t="shared" si="5"/>
        <v>59.51</v>
      </c>
      <c r="AE14" s="50">
        <f t="shared" si="20"/>
        <v>241.31</v>
      </c>
    </row>
    <row r="15" spans="1:31" ht="15" customHeight="1" x14ac:dyDescent="0.2">
      <c r="B15" s="41" t="s">
        <v>4</v>
      </c>
      <c r="C15" s="104">
        <v>2.19</v>
      </c>
      <c r="D15" s="104">
        <v>1.28</v>
      </c>
      <c r="E15" s="145">
        <f t="shared" si="6"/>
        <v>379.61</v>
      </c>
      <c r="F15" s="145">
        <f t="shared" si="7"/>
        <v>201.73</v>
      </c>
      <c r="G15" s="28"/>
      <c r="H15" s="145">
        <f t="shared" si="8"/>
        <v>94.31</v>
      </c>
      <c r="I15" s="146">
        <f t="shared" si="9"/>
        <v>675.65000000000009</v>
      </c>
      <c r="K15" s="58">
        <f t="shared" si="0"/>
        <v>0.56184415007770294</v>
      </c>
      <c r="M15" s="41" t="s">
        <v>4</v>
      </c>
      <c r="N15" s="36">
        <f t="shared" si="10"/>
        <v>476.33</v>
      </c>
      <c r="O15" s="62">
        <f t="shared" si="11"/>
        <v>199.32</v>
      </c>
      <c r="P15" s="36">
        <f t="shared" si="12"/>
        <v>675.65</v>
      </c>
      <c r="Q15" s="26">
        <f t="shared" si="1"/>
        <v>476.33</v>
      </c>
      <c r="R15" s="91">
        <f t="shared" si="13"/>
        <v>1.2783</v>
      </c>
      <c r="S15" s="26">
        <f t="shared" si="2"/>
        <v>608.89</v>
      </c>
      <c r="T15" s="26">
        <f t="shared" si="3"/>
        <v>199.32</v>
      </c>
      <c r="U15" s="50">
        <f t="shared" si="14"/>
        <v>808.21</v>
      </c>
      <c r="W15" s="41" t="s">
        <v>4</v>
      </c>
      <c r="X15" s="36">
        <f t="shared" si="15"/>
        <v>142.22</v>
      </c>
      <c r="Y15" s="62">
        <f t="shared" si="16"/>
        <v>59.51</v>
      </c>
      <c r="Z15" s="36">
        <f t="shared" si="17"/>
        <v>201.73</v>
      </c>
      <c r="AA15" s="26">
        <f t="shared" si="18"/>
        <v>142.22</v>
      </c>
      <c r="AB15" s="266">
        <f t="shared" si="19"/>
        <v>1.2783</v>
      </c>
      <c r="AC15" s="26">
        <f t="shared" si="4"/>
        <v>181.8</v>
      </c>
      <c r="AD15" s="26">
        <f t="shared" si="5"/>
        <v>59.51</v>
      </c>
      <c r="AE15" s="50">
        <f t="shared" si="20"/>
        <v>241.31</v>
      </c>
    </row>
    <row r="16" spans="1:31" ht="15" customHeight="1" x14ac:dyDescent="0.2">
      <c r="B16" s="41" t="s">
        <v>5</v>
      </c>
      <c r="C16" s="104">
        <v>2.5499999999999998</v>
      </c>
      <c r="D16" s="104">
        <v>0.85</v>
      </c>
      <c r="E16" s="145">
        <f t="shared" si="6"/>
        <v>442.02</v>
      </c>
      <c r="F16" s="145">
        <f t="shared" si="7"/>
        <v>133.96</v>
      </c>
      <c r="G16" s="28"/>
      <c r="H16" s="145">
        <f t="shared" si="8"/>
        <v>94.31</v>
      </c>
      <c r="I16" s="146">
        <f t="shared" si="9"/>
        <v>670.29</v>
      </c>
      <c r="K16" s="58">
        <f t="shared" si="0"/>
        <v>0.65944591147115428</v>
      </c>
      <c r="M16" s="41" t="s">
        <v>5</v>
      </c>
      <c r="N16" s="36">
        <f t="shared" si="10"/>
        <v>472.55</v>
      </c>
      <c r="O16" s="62">
        <f t="shared" si="11"/>
        <v>197.74</v>
      </c>
      <c r="P16" s="36">
        <f t="shared" si="12"/>
        <v>670.29</v>
      </c>
      <c r="Q16" s="26">
        <f t="shared" si="1"/>
        <v>472.55</v>
      </c>
      <c r="R16" s="91">
        <f t="shared" si="13"/>
        <v>1.2783</v>
      </c>
      <c r="S16" s="26">
        <f t="shared" si="2"/>
        <v>604.05999999999995</v>
      </c>
      <c r="T16" s="26">
        <f t="shared" si="3"/>
        <v>197.74</v>
      </c>
      <c r="U16" s="50">
        <f t="shared" si="14"/>
        <v>801.8</v>
      </c>
      <c r="W16" s="41" t="s">
        <v>5</v>
      </c>
      <c r="X16" s="36">
        <f t="shared" si="15"/>
        <v>94.44</v>
      </c>
      <c r="Y16" s="62">
        <f t="shared" si="16"/>
        <v>39.520000000000003</v>
      </c>
      <c r="Z16" s="36">
        <f t="shared" si="17"/>
        <v>133.96</v>
      </c>
      <c r="AA16" s="26">
        <f t="shared" si="18"/>
        <v>94.44</v>
      </c>
      <c r="AB16" s="266">
        <f t="shared" si="19"/>
        <v>1.2783</v>
      </c>
      <c r="AC16" s="26">
        <f t="shared" si="4"/>
        <v>120.72</v>
      </c>
      <c r="AD16" s="26">
        <f t="shared" si="5"/>
        <v>39.520000000000003</v>
      </c>
      <c r="AE16" s="50">
        <f t="shared" si="20"/>
        <v>160.24</v>
      </c>
    </row>
    <row r="17" spans="1:31" ht="15" customHeight="1" x14ac:dyDescent="0.2">
      <c r="B17" s="41" t="s">
        <v>6</v>
      </c>
      <c r="C17" s="104">
        <v>2.15</v>
      </c>
      <c r="D17" s="104">
        <v>0.85</v>
      </c>
      <c r="E17" s="145">
        <f t="shared" si="6"/>
        <v>372.68</v>
      </c>
      <c r="F17" s="145">
        <f t="shared" si="7"/>
        <v>133.96</v>
      </c>
      <c r="G17" s="28"/>
      <c r="H17" s="145">
        <f t="shared" si="8"/>
        <v>94.31</v>
      </c>
      <c r="I17" s="146">
        <f t="shared" si="9"/>
        <v>600.95000000000005</v>
      </c>
      <c r="K17" s="58">
        <f t="shared" si="0"/>
        <v>0.62015142690739655</v>
      </c>
      <c r="M17" s="41" t="s">
        <v>6</v>
      </c>
      <c r="N17" s="36">
        <f t="shared" si="10"/>
        <v>423.67</v>
      </c>
      <c r="O17" s="62">
        <f t="shared" si="11"/>
        <v>177.28</v>
      </c>
      <c r="P17" s="36">
        <f t="shared" si="12"/>
        <v>600.95000000000005</v>
      </c>
      <c r="Q17" s="26">
        <f t="shared" si="1"/>
        <v>423.67</v>
      </c>
      <c r="R17" s="91">
        <f t="shared" si="13"/>
        <v>1.2783</v>
      </c>
      <c r="S17" s="26">
        <f t="shared" si="2"/>
        <v>541.58000000000004</v>
      </c>
      <c r="T17" s="26">
        <f t="shared" si="3"/>
        <v>177.28</v>
      </c>
      <c r="U17" s="50">
        <f t="shared" si="14"/>
        <v>718.86</v>
      </c>
      <c r="W17" s="41" t="s">
        <v>6</v>
      </c>
      <c r="X17" s="36">
        <f t="shared" si="15"/>
        <v>94.44</v>
      </c>
      <c r="Y17" s="62">
        <f t="shared" si="16"/>
        <v>39.520000000000003</v>
      </c>
      <c r="Z17" s="36">
        <f t="shared" si="17"/>
        <v>133.96</v>
      </c>
      <c r="AA17" s="26">
        <f t="shared" si="18"/>
        <v>94.44</v>
      </c>
      <c r="AB17" s="266">
        <f t="shared" si="19"/>
        <v>1.2783</v>
      </c>
      <c r="AC17" s="26">
        <f t="shared" si="4"/>
        <v>120.72</v>
      </c>
      <c r="AD17" s="26">
        <f t="shared" si="5"/>
        <v>39.520000000000003</v>
      </c>
      <c r="AE17" s="50">
        <f t="shared" si="20"/>
        <v>160.24</v>
      </c>
    </row>
    <row r="18" spans="1:31" ht="15" customHeight="1" x14ac:dyDescent="0.2">
      <c r="B18" s="41" t="s">
        <v>7</v>
      </c>
      <c r="C18" s="104">
        <v>2.4700000000000002</v>
      </c>
      <c r="D18" s="104">
        <v>0.55000000000000004</v>
      </c>
      <c r="E18" s="145">
        <f t="shared" si="6"/>
        <v>428.15</v>
      </c>
      <c r="F18" s="145">
        <f t="shared" si="7"/>
        <v>86.68</v>
      </c>
      <c r="G18" s="28"/>
      <c r="H18" s="145">
        <f t="shared" si="8"/>
        <v>94.31</v>
      </c>
      <c r="I18" s="146">
        <f t="shared" si="9"/>
        <v>609.13999999999987</v>
      </c>
      <c r="K18" s="58">
        <f t="shared" si="0"/>
        <v>0.70287618609843394</v>
      </c>
      <c r="M18" s="41" t="s">
        <v>7</v>
      </c>
      <c r="N18" s="36">
        <f t="shared" si="10"/>
        <v>429.44</v>
      </c>
      <c r="O18" s="62">
        <f t="shared" si="11"/>
        <v>179.7</v>
      </c>
      <c r="P18" s="36">
        <f t="shared" si="12"/>
        <v>609.14</v>
      </c>
      <c r="Q18" s="26">
        <f t="shared" si="1"/>
        <v>429.44</v>
      </c>
      <c r="R18" s="91">
        <f t="shared" si="13"/>
        <v>1.2783</v>
      </c>
      <c r="S18" s="26">
        <f t="shared" si="2"/>
        <v>548.95000000000005</v>
      </c>
      <c r="T18" s="26">
        <f t="shared" si="3"/>
        <v>179.7</v>
      </c>
      <c r="U18" s="50">
        <f t="shared" si="14"/>
        <v>728.65000000000009</v>
      </c>
      <c r="W18" s="41" t="s">
        <v>7</v>
      </c>
      <c r="X18" s="36">
        <f t="shared" si="15"/>
        <v>61.11</v>
      </c>
      <c r="Y18" s="62">
        <f t="shared" si="16"/>
        <v>25.57</v>
      </c>
      <c r="Z18" s="36">
        <f t="shared" si="17"/>
        <v>86.68</v>
      </c>
      <c r="AA18" s="26">
        <f t="shared" si="18"/>
        <v>61.11</v>
      </c>
      <c r="AB18" s="266">
        <f t="shared" si="19"/>
        <v>1.2783</v>
      </c>
      <c r="AC18" s="26">
        <f t="shared" si="4"/>
        <v>78.12</v>
      </c>
      <c r="AD18" s="26">
        <f t="shared" si="5"/>
        <v>25.57</v>
      </c>
      <c r="AE18" s="50">
        <f t="shared" si="20"/>
        <v>103.69</v>
      </c>
    </row>
    <row r="19" spans="1:31" ht="15" customHeight="1" x14ac:dyDescent="0.2">
      <c r="B19" s="41" t="s">
        <v>8</v>
      </c>
      <c r="C19" s="104">
        <v>2.19</v>
      </c>
      <c r="D19" s="104">
        <v>0.55000000000000004</v>
      </c>
      <c r="E19" s="145">
        <f t="shared" si="6"/>
        <v>379.61</v>
      </c>
      <c r="F19" s="145">
        <f t="shared" si="7"/>
        <v>86.68</v>
      </c>
      <c r="G19" s="28"/>
      <c r="H19" s="145">
        <f t="shared" si="8"/>
        <v>94.31</v>
      </c>
      <c r="I19" s="146">
        <f t="shared" si="9"/>
        <v>560.6</v>
      </c>
      <c r="K19" s="58">
        <f t="shared" si="0"/>
        <v>0.67714948269711028</v>
      </c>
      <c r="M19" s="41" t="s">
        <v>8</v>
      </c>
      <c r="N19" s="36">
        <f t="shared" si="10"/>
        <v>395.22</v>
      </c>
      <c r="O19" s="62">
        <f t="shared" si="11"/>
        <v>165.38</v>
      </c>
      <c r="P19" s="36">
        <f t="shared" si="12"/>
        <v>560.6</v>
      </c>
      <c r="Q19" s="26">
        <f t="shared" si="1"/>
        <v>395.22</v>
      </c>
      <c r="R19" s="91">
        <f t="shared" si="13"/>
        <v>1.2783</v>
      </c>
      <c r="S19" s="26">
        <f t="shared" si="2"/>
        <v>505.21</v>
      </c>
      <c r="T19" s="26">
        <f t="shared" si="3"/>
        <v>165.38</v>
      </c>
      <c r="U19" s="50">
        <f t="shared" si="14"/>
        <v>670.58999999999992</v>
      </c>
      <c r="W19" s="41" t="s">
        <v>8</v>
      </c>
      <c r="X19" s="36">
        <f t="shared" si="15"/>
        <v>61.11</v>
      </c>
      <c r="Y19" s="62">
        <f t="shared" si="16"/>
        <v>25.57</v>
      </c>
      <c r="Z19" s="36">
        <f t="shared" si="17"/>
        <v>86.68</v>
      </c>
      <c r="AA19" s="26">
        <f t="shared" si="18"/>
        <v>61.11</v>
      </c>
      <c r="AB19" s="266">
        <f t="shared" si="19"/>
        <v>1.2783</v>
      </c>
      <c r="AC19" s="26">
        <f t="shared" si="4"/>
        <v>78.12</v>
      </c>
      <c r="AD19" s="26">
        <f t="shared" si="5"/>
        <v>25.57</v>
      </c>
      <c r="AE19" s="50">
        <f t="shared" si="20"/>
        <v>103.69</v>
      </c>
    </row>
    <row r="20" spans="1:31" ht="15" customHeight="1" thickBot="1" x14ac:dyDescent="0.25">
      <c r="A20" s="20"/>
      <c r="B20" s="120" t="s">
        <v>9</v>
      </c>
      <c r="C20" s="121">
        <v>2.2599999999999998</v>
      </c>
      <c r="D20" s="121">
        <v>0.28000000000000003</v>
      </c>
      <c r="E20" s="147">
        <f t="shared" si="6"/>
        <v>391.75</v>
      </c>
      <c r="F20" s="147">
        <f t="shared" si="7"/>
        <v>44.13</v>
      </c>
      <c r="G20" s="29"/>
      <c r="H20" s="147">
        <f t="shared" si="8"/>
        <v>94.31</v>
      </c>
      <c r="I20" s="148">
        <f t="shared" si="9"/>
        <v>530.19000000000005</v>
      </c>
      <c r="J20" s="122"/>
      <c r="K20" s="123">
        <f t="shared" si="0"/>
        <v>0.73888605971444188</v>
      </c>
      <c r="L20" s="122"/>
      <c r="M20" s="120" t="s">
        <v>9</v>
      </c>
      <c r="N20" s="51">
        <f t="shared" si="10"/>
        <v>373.78</v>
      </c>
      <c r="O20" s="63">
        <f t="shared" si="11"/>
        <v>156.41</v>
      </c>
      <c r="P20" s="51">
        <f t="shared" si="12"/>
        <v>530.18999999999994</v>
      </c>
      <c r="Q20" s="27">
        <f t="shared" si="1"/>
        <v>373.78</v>
      </c>
      <c r="R20" s="92">
        <f t="shared" si="13"/>
        <v>1.2783</v>
      </c>
      <c r="S20" s="27">
        <f t="shared" si="2"/>
        <v>477.8</v>
      </c>
      <c r="T20" s="27">
        <f t="shared" si="3"/>
        <v>156.41</v>
      </c>
      <c r="U20" s="60">
        <f t="shared" si="14"/>
        <v>634.21</v>
      </c>
      <c r="W20" s="120" t="s">
        <v>9</v>
      </c>
      <c r="X20" s="51">
        <f t="shared" si="15"/>
        <v>31.11</v>
      </c>
      <c r="Y20" s="63">
        <f t="shared" si="16"/>
        <v>13.02</v>
      </c>
      <c r="Z20" s="51">
        <f t="shared" si="17"/>
        <v>44.129999999999995</v>
      </c>
      <c r="AA20" s="27">
        <f t="shared" si="18"/>
        <v>31.11</v>
      </c>
      <c r="AB20" s="267">
        <f t="shared" si="19"/>
        <v>1.2783</v>
      </c>
      <c r="AC20" s="27">
        <f t="shared" si="4"/>
        <v>39.770000000000003</v>
      </c>
      <c r="AD20" s="27">
        <f t="shared" si="5"/>
        <v>13.02</v>
      </c>
      <c r="AE20" s="60">
        <f t="shared" si="20"/>
        <v>52.790000000000006</v>
      </c>
    </row>
    <row r="21" spans="1:31" ht="15" customHeight="1" x14ac:dyDescent="0.2">
      <c r="A21" s="133" t="s">
        <v>104</v>
      </c>
      <c r="B21" s="109" t="s">
        <v>10</v>
      </c>
      <c r="C21" s="175">
        <v>1.56</v>
      </c>
      <c r="D21" s="110">
        <v>1.87</v>
      </c>
      <c r="E21" s="110">
        <f t="shared" si="6"/>
        <v>270.41000000000003</v>
      </c>
      <c r="F21" s="110">
        <f t="shared" si="7"/>
        <v>294.70999999999998</v>
      </c>
      <c r="G21" s="112"/>
      <c r="H21" s="110">
        <f t="shared" si="8"/>
        <v>94.31</v>
      </c>
      <c r="I21" s="144">
        <f t="shared" ref="I21:I57" si="21">SUM(E21:H21)</f>
        <v>659.43000000000006</v>
      </c>
      <c r="K21" s="114">
        <f t="shared" ref="K21:K34" si="22">+E21/I21</f>
        <v>0.41006626935383589</v>
      </c>
      <c r="M21" s="109" t="s">
        <v>10</v>
      </c>
      <c r="N21" s="115">
        <f t="shared" si="10"/>
        <v>464.9</v>
      </c>
      <c r="O21" s="116">
        <f t="shared" si="11"/>
        <v>194.53</v>
      </c>
      <c r="P21" s="115">
        <f t="shared" si="12"/>
        <v>659.43</v>
      </c>
      <c r="Q21" s="117">
        <f t="shared" ref="Q21:Q34" si="23">+N21</f>
        <v>464.9</v>
      </c>
      <c r="R21" s="118">
        <f t="shared" si="13"/>
        <v>1.2783</v>
      </c>
      <c r="S21" s="117">
        <f t="shared" ref="S21:S34" si="24">ROUND(+Q21*R21,2)</f>
        <v>594.28</v>
      </c>
      <c r="T21" s="117">
        <f t="shared" ref="T21:T34" si="25">+O21</f>
        <v>194.53</v>
      </c>
      <c r="U21" s="119">
        <f t="shared" si="14"/>
        <v>788.81</v>
      </c>
      <c r="W21" s="109" t="s">
        <v>10</v>
      </c>
      <c r="X21" s="115">
        <f t="shared" si="15"/>
        <v>207.77</v>
      </c>
      <c r="Y21" s="116">
        <f t="shared" si="16"/>
        <v>86.94</v>
      </c>
      <c r="Z21" s="115">
        <f t="shared" si="17"/>
        <v>294.71000000000004</v>
      </c>
      <c r="AA21" s="117">
        <f t="shared" si="18"/>
        <v>207.77</v>
      </c>
      <c r="AB21" s="268">
        <f t="shared" si="19"/>
        <v>1.2783</v>
      </c>
      <c r="AC21" s="117">
        <f t="shared" si="4"/>
        <v>265.58999999999997</v>
      </c>
      <c r="AD21" s="117">
        <f t="shared" si="5"/>
        <v>86.94</v>
      </c>
      <c r="AE21" s="119">
        <f t="shared" si="20"/>
        <v>352.53</v>
      </c>
    </row>
    <row r="22" spans="1:31" ht="14.25" x14ac:dyDescent="0.2">
      <c r="A22" s="132" t="s">
        <v>107</v>
      </c>
      <c r="B22" s="101" t="s">
        <v>11</v>
      </c>
      <c r="C22" s="176">
        <v>1.56</v>
      </c>
      <c r="D22" s="105">
        <v>1.87</v>
      </c>
      <c r="E22" s="145">
        <f t="shared" si="6"/>
        <v>270.41000000000003</v>
      </c>
      <c r="F22" s="145">
        <f t="shared" si="7"/>
        <v>294.70999999999998</v>
      </c>
      <c r="G22" s="28"/>
      <c r="H22" s="145">
        <f t="shared" si="8"/>
        <v>94.31</v>
      </c>
      <c r="I22" s="146">
        <f t="shared" si="21"/>
        <v>659.43000000000006</v>
      </c>
      <c r="K22" s="58">
        <f t="shared" si="22"/>
        <v>0.41006626935383589</v>
      </c>
      <c r="M22" s="101" t="s">
        <v>11</v>
      </c>
      <c r="N22" s="36">
        <f t="shared" si="10"/>
        <v>464.9</v>
      </c>
      <c r="O22" s="62">
        <f t="shared" si="11"/>
        <v>194.53</v>
      </c>
      <c r="P22" s="36">
        <f t="shared" si="12"/>
        <v>659.43</v>
      </c>
      <c r="Q22" s="26">
        <f t="shared" si="23"/>
        <v>464.9</v>
      </c>
      <c r="R22" s="91">
        <f t="shared" si="13"/>
        <v>1.2783</v>
      </c>
      <c r="S22" s="26">
        <f t="shared" si="24"/>
        <v>594.28</v>
      </c>
      <c r="T22" s="26">
        <f t="shared" si="25"/>
        <v>194.53</v>
      </c>
      <c r="U22" s="50">
        <f t="shared" si="14"/>
        <v>788.81</v>
      </c>
      <c r="W22" s="101" t="s">
        <v>11</v>
      </c>
      <c r="X22" s="36">
        <f t="shared" si="15"/>
        <v>207.77</v>
      </c>
      <c r="Y22" s="62">
        <f t="shared" si="16"/>
        <v>86.94</v>
      </c>
      <c r="Z22" s="36">
        <f t="shared" si="17"/>
        <v>294.71000000000004</v>
      </c>
      <c r="AA22" s="26">
        <f t="shared" si="18"/>
        <v>207.77</v>
      </c>
      <c r="AB22" s="266">
        <f t="shared" si="19"/>
        <v>1.2783</v>
      </c>
      <c r="AC22" s="26">
        <f t="shared" si="4"/>
        <v>265.58999999999997</v>
      </c>
      <c r="AD22" s="26">
        <f t="shared" si="5"/>
        <v>86.94</v>
      </c>
      <c r="AE22" s="50">
        <f t="shared" si="20"/>
        <v>352.53</v>
      </c>
    </row>
    <row r="23" spans="1:31" ht="14.25" x14ac:dyDescent="0.2">
      <c r="B23" s="101" t="s">
        <v>12</v>
      </c>
      <c r="C23" s="176">
        <v>0.99</v>
      </c>
      <c r="D23" s="105">
        <v>1.87</v>
      </c>
      <c r="E23" s="145">
        <f t="shared" si="6"/>
        <v>171.61</v>
      </c>
      <c r="F23" s="145">
        <f t="shared" si="7"/>
        <v>294.70999999999998</v>
      </c>
      <c r="G23" s="28"/>
      <c r="H23" s="145">
        <f t="shared" si="8"/>
        <v>94.31</v>
      </c>
      <c r="I23" s="146">
        <f t="shared" si="21"/>
        <v>560.63</v>
      </c>
      <c r="K23" s="58">
        <f t="shared" si="22"/>
        <v>0.30610206374971016</v>
      </c>
      <c r="M23" s="101" t="s">
        <v>12</v>
      </c>
      <c r="N23" s="36">
        <f t="shared" si="10"/>
        <v>395.24</v>
      </c>
      <c r="O23" s="62">
        <f t="shared" si="11"/>
        <v>165.39</v>
      </c>
      <c r="P23" s="36">
        <f t="shared" si="12"/>
        <v>560.63</v>
      </c>
      <c r="Q23" s="26">
        <f t="shared" si="23"/>
        <v>395.24</v>
      </c>
      <c r="R23" s="91">
        <f t="shared" si="13"/>
        <v>1.2783</v>
      </c>
      <c r="S23" s="26">
        <f t="shared" si="24"/>
        <v>505.24</v>
      </c>
      <c r="T23" s="26">
        <f t="shared" si="25"/>
        <v>165.39</v>
      </c>
      <c r="U23" s="50">
        <f t="shared" si="14"/>
        <v>670.63</v>
      </c>
      <c r="W23" s="101" t="s">
        <v>12</v>
      </c>
      <c r="X23" s="36">
        <f t="shared" si="15"/>
        <v>207.77</v>
      </c>
      <c r="Y23" s="62">
        <f t="shared" si="16"/>
        <v>86.94</v>
      </c>
      <c r="Z23" s="36">
        <f t="shared" si="17"/>
        <v>294.71000000000004</v>
      </c>
      <c r="AA23" s="26">
        <f t="shared" si="18"/>
        <v>207.77</v>
      </c>
      <c r="AB23" s="266">
        <f t="shared" si="19"/>
        <v>1.2783</v>
      </c>
      <c r="AC23" s="26">
        <f t="shared" si="4"/>
        <v>265.58999999999997</v>
      </c>
      <c r="AD23" s="26">
        <f t="shared" si="5"/>
        <v>86.94</v>
      </c>
      <c r="AE23" s="50">
        <f t="shared" si="20"/>
        <v>352.53</v>
      </c>
    </row>
    <row r="24" spans="1:31" ht="14.25" x14ac:dyDescent="0.2">
      <c r="B24" s="101" t="s">
        <v>13</v>
      </c>
      <c r="C24" s="176">
        <v>1.51</v>
      </c>
      <c r="D24" s="105">
        <v>1.28</v>
      </c>
      <c r="E24" s="145">
        <f t="shared" si="6"/>
        <v>261.74</v>
      </c>
      <c r="F24" s="145">
        <f t="shared" si="7"/>
        <v>201.73</v>
      </c>
      <c r="G24" s="28"/>
      <c r="H24" s="145">
        <f t="shared" si="8"/>
        <v>94.31</v>
      </c>
      <c r="I24" s="146">
        <f t="shared" si="21"/>
        <v>557.78</v>
      </c>
      <c r="K24" s="58">
        <f t="shared" si="22"/>
        <v>0.46925311054537633</v>
      </c>
      <c r="M24" s="101" t="s">
        <v>13</v>
      </c>
      <c r="N24" s="36">
        <f t="shared" si="10"/>
        <v>393.23</v>
      </c>
      <c r="O24" s="62">
        <f t="shared" si="11"/>
        <v>164.55</v>
      </c>
      <c r="P24" s="36">
        <f t="shared" si="12"/>
        <v>557.78</v>
      </c>
      <c r="Q24" s="26">
        <f t="shared" si="23"/>
        <v>393.23</v>
      </c>
      <c r="R24" s="91">
        <f t="shared" si="13"/>
        <v>1.2783</v>
      </c>
      <c r="S24" s="26">
        <f t="shared" si="24"/>
        <v>502.67</v>
      </c>
      <c r="T24" s="26">
        <f t="shared" si="25"/>
        <v>164.55</v>
      </c>
      <c r="U24" s="50">
        <f t="shared" si="14"/>
        <v>667.22</v>
      </c>
      <c r="W24" s="101" t="s">
        <v>13</v>
      </c>
      <c r="X24" s="36">
        <f t="shared" si="15"/>
        <v>142.22</v>
      </c>
      <c r="Y24" s="62">
        <f t="shared" si="16"/>
        <v>59.51</v>
      </c>
      <c r="Z24" s="36">
        <f t="shared" si="17"/>
        <v>201.73</v>
      </c>
      <c r="AA24" s="26">
        <f t="shared" si="18"/>
        <v>142.22</v>
      </c>
      <c r="AB24" s="266">
        <f t="shared" si="19"/>
        <v>1.2783</v>
      </c>
      <c r="AC24" s="26">
        <f t="shared" si="4"/>
        <v>181.8</v>
      </c>
      <c r="AD24" s="26">
        <f t="shared" si="5"/>
        <v>59.51</v>
      </c>
      <c r="AE24" s="50">
        <f t="shared" si="20"/>
        <v>241.31</v>
      </c>
    </row>
    <row r="25" spans="1:31" ht="14.25" x14ac:dyDescent="0.2">
      <c r="B25" s="101" t="s">
        <v>14</v>
      </c>
      <c r="C25" s="176">
        <v>1.1100000000000001</v>
      </c>
      <c r="D25" s="105">
        <v>1.28</v>
      </c>
      <c r="E25" s="145">
        <f t="shared" si="6"/>
        <v>192.41</v>
      </c>
      <c r="F25" s="145">
        <f t="shared" si="7"/>
        <v>201.73</v>
      </c>
      <c r="G25" s="28"/>
      <c r="H25" s="145">
        <f t="shared" si="8"/>
        <v>94.31</v>
      </c>
      <c r="I25" s="146">
        <f t="shared" si="21"/>
        <v>488.45</v>
      </c>
      <c r="K25" s="58">
        <f t="shared" si="22"/>
        <v>0.39391954140648994</v>
      </c>
      <c r="M25" s="101" t="s">
        <v>14</v>
      </c>
      <c r="N25" s="36">
        <f t="shared" si="10"/>
        <v>344.36</v>
      </c>
      <c r="O25" s="62">
        <f t="shared" si="11"/>
        <v>144.09</v>
      </c>
      <c r="P25" s="36">
        <f t="shared" si="12"/>
        <v>488.45000000000005</v>
      </c>
      <c r="Q25" s="26">
        <f t="shared" si="23"/>
        <v>344.36</v>
      </c>
      <c r="R25" s="91">
        <f t="shared" si="13"/>
        <v>1.2783</v>
      </c>
      <c r="S25" s="26">
        <f t="shared" si="24"/>
        <v>440.2</v>
      </c>
      <c r="T25" s="26">
        <f t="shared" si="25"/>
        <v>144.09</v>
      </c>
      <c r="U25" s="50">
        <f t="shared" si="14"/>
        <v>584.29</v>
      </c>
      <c r="W25" s="101" t="s">
        <v>14</v>
      </c>
      <c r="X25" s="36">
        <f t="shared" si="15"/>
        <v>142.22</v>
      </c>
      <c r="Y25" s="62">
        <f t="shared" si="16"/>
        <v>59.51</v>
      </c>
      <c r="Z25" s="36">
        <f t="shared" si="17"/>
        <v>201.73</v>
      </c>
      <c r="AA25" s="26">
        <f t="shared" si="18"/>
        <v>142.22</v>
      </c>
      <c r="AB25" s="266">
        <f t="shared" si="19"/>
        <v>1.2783</v>
      </c>
      <c r="AC25" s="26">
        <f t="shared" si="4"/>
        <v>181.8</v>
      </c>
      <c r="AD25" s="26">
        <f t="shared" si="5"/>
        <v>59.51</v>
      </c>
      <c r="AE25" s="50">
        <f t="shared" si="20"/>
        <v>241.31</v>
      </c>
    </row>
    <row r="26" spans="1:31" ht="14.25" x14ac:dyDescent="0.2">
      <c r="B26" s="101" t="s">
        <v>15</v>
      </c>
      <c r="C26" s="176">
        <v>1.1000000000000001</v>
      </c>
      <c r="D26" s="105">
        <v>1.28</v>
      </c>
      <c r="E26" s="145">
        <f t="shared" si="6"/>
        <v>190.67</v>
      </c>
      <c r="F26" s="145">
        <f t="shared" si="7"/>
        <v>201.73</v>
      </c>
      <c r="G26" s="28"/>
      <c r="H26" s="145">
        <f t="shared" si="8"/>
        <v>94.31</v>
      </c>
      <c r="I26" s="146">
        <f t="shared" si="21"/>
        <v>486.71</v>
      </c>
      <c r="K26" s="58">
        <f t="shared" si="22"/>
        <v>0.391752789135214</v>
      </c>
      <c r="M26" s="101" t="s">
        <v>15</v>
      </c>
      <c r="N26" s="36">
        <f t="shared" si="10"/>
        <v>343.13</v>
      </c>
      <c r="O26" s="62">
        <f t="shared" si="11"/>
        <v>143.58000000000001</v>
      </c>
      <c r="P26" s="36">
        <f t="shared" si="12"/>
        <v>486.71000000000004</v>
      </c>
      <c r="Q26" s="26">
        <f t="shared" si="23"/>
        <v>343.13</v>
      </c>
      <c r="R26" s="91">
        <f t="shared" si="13"/>
        <v>1.2783</v>
      </c>
      <c r="S26" s="26">
        <f t="shared" si="24"/>
        <v>438.62</v>
      </c>
      <c r="T26" s="26">
        <f t="shared" si="25"/>
        <v>143.58000000000001</v>
      </c>
      <c r="U26" s="50">
        <f t="shared" si="14"/>
        <v>582.20000000000005</v>
      </c>
      <c r="W26" s="101" t="s">
        <v>15</v>
      </c>
      <c r="X26" s="36">
        <f t="shared" si="15"/>
        <v>142.22</v>
      </c>
      <c r="Y26" s="62">
        <f t="shared" si="16"/>
        <v>59.51</v>
      </c>
      <c r="Z26" s="36">
        <f t="shared" si="17"/>
        <v>201.73</v>
      </c>
      <c r="AA26" s="26">
        <f t="shared" si="18"/>
        <v>142.22</v>
      </c>
      <c r="AB26" s="266">
        <f t="shared" si="19"/>
        <v>1.2783</v>
      </c>
      <c r="AC26" s="26">
        <f t="shared" si="4"/>
        <v>181.8</v>
      </c>
      <c r="AD26" s="26">
        <f t="shared" si="5"/>
        <v>59.51</v>
      </c>
      <c r="AE26" s="50">
        <f t="shared" si="20"/>
        <v>241.31</v>
      </c>
    </row>
    <row r="27" spans="1:31" ht="14.25" x14ac:dyDescent="0.2">
      <c r="B27" s="101" t="s">
        <v>16</v>
      </c>
      <c r="C27" s="176">
        <v>1.45</v>
      </c>
      <c r="D27" s="105">
        <v>0.85</v>
      </c>
      <c r="E27" s="145">
        <f t="shared" si="6"/>
        <v>251.34</v>
      </c>
      <c r="F27" s="145">
        <f t="shared" si="7"/>
        <v>133.96</v>
      </c>
      <c r="G27" s="28"/>
      <c r="H27" s="145">
        <f t="shared" si="8"/>
        <v>94.31</v>
      </c>
      <c r="I27" s="146">
        <f t="shared" si="21"/>
        <v>479.61</v>
      </c>
      <c r="K27" s="58">
        <f t="shared" si="22"/>
        <v>0.52405079126790521</v>
      </c>
      <c r="M27" s="101" t="s">
        <v>16</v>
      </c>
      <c r="N27" s="36">
        <f t="shared" si="10"/>
        <v>338.13</v>
      </c>
      <c r="O27" s="62">
        <f t="shared" si="11"/>
        <v>141.47999999999999</v>
      </c>
      <c r="P27" s="36">
        <f t="shared" si="12"/>
        <v>479.61</v>
      </c>
      <c r="Q27" s="26">
        <f t="shared" si="23"/>
        <v>338.13</v>
      </c>
      <c r="R27" s="91">
        <f t="shared" si="13"/>
        <v>1.2783</v>
      </c>
      <c r="S27" s="26">
        <f t="shared" si="24"/>
        <v>432.23</v>
      </c>
      <c r="T27" s="26">
        <f t="shared" si="25"/>
        <v>141.47999999999999</v>
      </c>
      <c r="U27" s="50">
        <f t="shared" si="14"/>
        <v>573.71</v>
      </c>
      <c r="W27" s="101" t="s">
        <v>16</v>
      </c>
      <c r="X27" s="36">
        <f t="shared" si="15"/>
        <v>94.44</v>
      </c>
      <c r="Y27" s="62">
        <f t="shared" si="16"/>
        <v>39.520000000000003</v>
      </c>
      <c r="Z27" s="36">
        <f t="shared" si="17"/>
        <v>133.96</v>
      </c>
      <c r="AA27" s="26">
        <f t="shared" si="18"/>
        <v>94.44</v>
      </c>
      <c r="AB27" s="266">
        <f t="shared" si="19"/>
        <v>1.2783</v>
      </c>
      <c r="AC27" s="26">
        <f t="shared" si="4"/>
        <v>120.72</v>
      </c>
      <c r="AD27" s="26">
        <f t="shared" si="5"/>
        <v>39.520000000000003</v>
      </c>
      <c r="AE27" s="50">
        <f t="shared" si="20"/>
        <v>160.24</v>
      </c>
    </row>
    <row r="28" spans="1:31" ht="14.25" x14ac:dyDescent="0.2">
      <c r="B28" s="101" t="s">
        <v>17</v>
      </c>
      <c r="C28" s="176">
        <v>1.19</v>
      </c>
      <c r="D28" s="105">
        <v>0.85</v>
      </c>
      <c r="E28" s="145">
        <f t="shared" si="6"/>
        <v>206.27</v>
      </c>
      <c r="F28" s="145">
        <f t="shared" si="7"/>
        <v>133.96</v>
      </c>
      <c r="G28" s="28"/>
      <c r="H28" s="145">
        <f t="shared" si="8"/>
        <v>94.31</v>
      </c>
      <c r="I28" s="146">
        <f t="shared" si="21"/>
        <v>434.54</v>
      </c>
      <c r="K28" s="58">
        <f t="shared" si="22"/>
        <v>0.4746858747180927</v>
      </c>
      <c r="M28" s="101" t="s">
        <v>17</v>
      </c>
      <c r="N28" s="36">
        <f t="shared" si="10"/>
        <v>306.35000000000002</v>
      </c>
      <c r="O28" s="62">
        <f t="shared" si="11"/>
        <v>128.19</v>
      </c>
      <c r="P28" s="36">
        <f t="shared" si="12"/>
        <v>434.54</v>
      </c>
      <c r="Q28" s="26">
        <f t="shared" si="23"/>
        <v>306.35000000000002</v>
      </c>
      <c r="R28" s="91">
        <f t="shared" si="13"/>
        <v>1.2783</v>
      </c>
      <c r="S28" s="26">
        <f t="shared" si="24"/>
        <v>391.61</v>
      </c>
      <c r="T28" s="26">
        <f t="shared" si="25"/>
        <v>128.19</v>
      </c>
      <c r="U28" s="50">
        <f t="shared" si="14"/>
        <v>519.79999999999995</v>
      </c>
      <c r="W28" s="101" t="s">
        <v>17</v>
      </c>
      <c r="X28" s="36">
        <f t="shared" si="15"/>
        <v>94.44</v>
      </c>
      <c r="Y28" s="62">
        <f t="shared" si="16"/>
        <v>39.520000000000003</v>
      </c>
      <c r="Z28" s="36">
        <f t="shared" si="17"/>
        <v>133.96</v>
      </c>
      <c r="AA28" s="26">
        <f t="shared" si="18"/>
        <v>94.44</v>
      </c>
      <c r="AB28" s="266">
        <f t="shared" si="19"/>
        <v>1.2783</v>
      </c>
      <c r="AC28" s="26">
        <f t="shared" si="4"/>
        <v>120.72</v>
      </c>
      <c r="AD28" s="26">
        <f t="shared" si="5"/>
        <v>39.520000000000003</v>
      </c>
      <c r="AE28" s="50">
        <f t="shared" si="20"/>
        <v>160.24</v>
      </c>
    </row>
    <row r="29" spans="1:31" ht="14.25" x14ac:dyDescent="0.2">
      <c r="B29" s="101" t="s">
        <v>18</v>
      </c>
      <c r="C29" s="176">
        <v>0.91</v>
      </c>
      <c r="D29" s="105">
        <v>0.85</v>
      </c>
      <c r="E29" s="145">
        <f t="shared" si="6"/>
        <v>157.74</v>
      </c>
      <c r="F29" s="145">
        <f t="shared" si="7"/>
        <v>133.96</v>
      </c>
      <c r="G29" s="28"/>
      <c r="H29" s="145">
        <f t="shared" si="8"/>
        <v>94.31</v>
      </c>
      <c r="I29" s="146">
        <f t="shared" si="21"/>
        <v>386.01000000000005</v>
      </c>
      <c r="K29" s="58">
        <f t="shared" si="22"/>
        <v>0.40864226315380425</v>
      </c>
      <c r="M29" s="101" t="s">
        <v>18</v>
      </c>
      <c r="N29" s="36">
        <f t="shared" si="10"/>
        <v>272.14</v>
      </c>
      <c r="O29" s="62">
        <f t="shared" si="11"/>
        <v>113.87</v>
      </c>
      <c r="P29" s="36">
        <f t="shared" si="12"/>
        <v>386.01</v>
      </c>
      <c r="Q29" s="26">
        <f t="shared" si="23"/>
        <v>272.14</v>
      </c>
      <c r="R29" s="91">
        <f t="shared" si="13"/>
        <v>1.2783</v>
      </c>
      <c r="S29" s="26">
        <f t="shared" si="24"/>
        <v>347.88</v>
      </c>
      <c r="T29" s="26">
        <f t="shared" si="25"/>
        <v>113.87</v>
      </c>
      <c r="U29" s="50">
        <f t="shared" si="14"/>
        <v>461.75</v>
      </c>
      <c r="W29" s="101" t="s">
        <v>18</v>
      </c>
      <c r="X29" s="36">
        <f t="shared" si="15"/>
        <v>94.44</v>
      </c>
      <c r="Y29" s="62">
        <f t="shared" si="16"/>
        <v>39.520000000000003</v>
      </c>
      <c r="Z29" s="36">
        <f t="shared" si="17"/>
        <v>133.96</v>
      </c>
      <c r="AA29" s="26">
        <f t="shared" si="18"/>
        <v>94.44</v>
      </c>
      <c r="AB29" s="266">
        <f t="shared" si="19"/>
        <v>1.2783</v>
      </c>
      <c r="AC29" s="26">
        <f t="shared" si="4"/>
        <v>120.72</v>
      </c>
      <c r="AD29" s="26">
        <f t="shared" si="5"/>
        <v>39.520000000000003</v>
      </c>
      <c r="AE29" s="50">
        <f t="shared" si="20"/>
        <v>160.24</v>
      </c>
    </row>
    <row r="30" spans="1:31" ht="14.25" x14ac:dyDescent="0.2">
      <c r="B30" s="101" t="s">
        <v>19</v>
      </c>
      <c r="C30" s="176">
        <v>1.36</v>
      </c>
      <c r="D30" s="105">
        <v>0.55000000000000004</v>
      </c>
      <c r="E30" s="145">
        <f t="shared" si="6"/>
        <v>235.74</v>
      </c>
      <c r="F30" s="145">
        <f t="shared" si="7"/>
        <v>86.68</v>
      </c>
      <c r="G30" s="28"/>
      <c r="H30" s="145">
        <f t="shared" si="8"/>
        <v>94.31</v>
      </c>
      <c r="I30" s="146">
        <f t="shared" si="21"/>
        <v>416.73</v>
      </c>
      <c r="K30" s="58">
        <f t="shared" si="22"/>
        <v>0.56569001511770212</v>
      </c>
      <c r="M30" s="101" t="s">
        <v>19</v>
      </c>
      <c r="N30" s="36">
        <f t="shared" si="10"/>
        <v>293.79000000000002</v>
      </c>
      <c r="O30" s="62">
        <f t="shared" si="11"/>
        <v>122.94</v>
      </c>
      <c r="P30" s="36">
        <f t="shared" si="12"/>
        <v>416.73</v>
      </c>
      <c r="Q30" s="26">
        <f t="shared" si="23"/>
        <v>293.79000000000002</v>
      </c>
      <c r="R30" s="91">
        <f t="shared" si="13"/>
        <v>1.2783</v>
      </c>
      <c r="S30" s="26">
        <f t="shared" si="24"/>
        <v>375.55</v>
      </c>
      <c r="T30" s="26">
        <f t="shared" si="25"/>
        <v>122.94</v>
      </c>
      <c r="U30" s="50">
        <f t="shared" si="14"/>
        <v>498.49</v>
      </c>
      <c r="W30" s="101" t="s">
        <v>19</v>
      </c>
      <c r="X30" s="36">
        <f t="shared" si="15"/>
        <v>61.11</v>
      </c>
      <c r="Y30" s="62">
        <f t="shared" si="16"/>
        <v>25.57</v>
      </c>
      <c r="Z30" s="36">
        <f t="shared" si="17"/>
        <v>86.68</v>
      </c>
      <c r="AA30" s="26">
        <f t="shared" si="18"/>
        <v>61.11</v>
      </c>
      <c r="AB30" s="266">
        <f t="shared" si="19"/>
        <v>1.2783</v>
      </c>
      <c r="AC30" s="26">
        <f t="shared" si="4"/>
        <v>78.12</v>
      </c>
      <c r="AD30" s="26">
        <f t="shared" si="5"/>
        <v>25.57</v>
      </c>
      <c r="AE30" s="50">
        <f t="shared" si="20"/>
        <v>103.69</v>
      </c>
    </row>
    <row r="31" spans="1:31" ht="14.25" x14ac:dyDescent="0.2">
      <c r="B31" s="101" t="s">
        <v>20</v>
      </c>
      <c r="C31" s="176">
        <v>1.22</v>
      </c>
      <c r="D31" s="105">
        <v>0.55000000000000004</v>
      </c>
      <c r="E31" s="145">
        <f t="shared" si="6"/>
        <v>211.47</v>
      </c>
      <c r="F31" s="145">
        <f t="shared" si="7"/>
        <v>86.68</v>
      </c>
      <c r="G31" s="28"/>
      <c r="H31" s="145">
        <f t="shared" si="8"/>
        <v>94.31</v>
      </c>
      <c r="I31" s="146">
        <f t="shared" si="21"/>
        <v>392.46</v>
      </c>
      <c r="K31" s="58">
        <f t="shared" si="22"/>
        <v>0.53883198287723588</v>
      </c>
      <c r="M31" s="101" t="s">
        <v>20</v>
      </c>
      <c r="N31" s="36">
        <f t="shared" si="10"/>
        <v>276.68</v>
      </c>
      <c r="O31" s="62">
        <f t="shared" si="11"/>
        <v>115.78</v>
      </c>
      <c r="P31" s="36">
        <f t="shared" si="12"/>
        <v>392.46000000000004</v>
      </c>
      <c r="Q31" s="26">
        <f t="shared" si="23"/>
        <v>276.68</v>
      </c>
      <c r="R31" s="91">
        <f t="shared" si="13"/>
        <v>1.2783</v>
      </c>
      <c r="S31" s="26">
        <f t="shared" si="24"/>
        <v>353.68</v>
      </c>
      <c r="T31" s="26">
        <f t="shared" si="25"/>
        <v>115.78</v>
      </c>
      <c r="U31" s="50">
        <f t="shared" si="14"/>
        <v>469.46000000000004</v>
      </c>
      <c r="W31" s="101" t="s">
        <v>20</v>
      </c>
      <c r="X31" s="36">
        <f t="shared" si="15"/>
        <v>61.11</v>
      </c>
      <c r="Y31" s="62">
        <f t="shared" si="16"/>
        <v>25.57</v>
      </c>
      <c r="Z31" s="36">
        <f t="shared" si="17"/>
        <v>86.68</v>
      </c>
      <c r="AA31" s="26">
        <f t="shared" si="18"/>
        <v>61.11</v>
      </c>
      <c r="AB31" s="266">
        <f t="shared" si="19"/>
        <v>1.2783</v>
      </c>
      <c r="AC31" s="26">
        <f t="shared" si="4"/>
        <v>78.12</v>
      </c>
      <c r="AD31" s="26">
        <f t="shared" si="5"/>
        <v>25.57</v>
      </c>
      <c r="AE31" s="50">
        <f t="shared" si="20"/>
        <v>103.69</v>
      </c>
    </row>
    <row r="32" spans="1:31" ht="14.25" x14ac:dyDescent="0.2">
      <c r="B32" s="101" t="s">
        <v>21</v>
      </c>
      <c r="C32" s="176">
        <v>0.84</v>
      </c>
      <c r="D32" s="105">
        <v>0.55000000000000004</v>
      </c>
      <c r="E32" s="145">
        <f t="shared" si="6"/>
        <v>145.61000000000001</v>
      </c>
      <c r="F32" s="145">
        <f t="shared" si="7"/>
        <v>86.68</v>
      </c>
      <c r="G32" s="28"/>
      <c r="H32" s="145">
        <f t="shared" si="8"/>
        <v>94.31</v>
      </c>
      <c r="I32" s="146">
        <f t="shared" si="21"/>
        <v>326.60000000000002</v>
      </c>
      <c r="K32" s="58">
        <f t="shared" si="22"/>
        <v>0.44583588487446418</v>
      </c>
      <c r="M32" s="101" t="s">
        <v>21</v>
      </c>
      <c r="N32" s="36">
        <f t="shared" si="10"/>
        <v>230.25</v>
      </c>
      <c r="O32" s="62">
        <f t="shared" si="11"/>
        <v>96.35</v>
      </c>
      <c r="P32" s="36">
        <f t="shared" si="12"/>
        <v>326.60000000000002</v>
      </c>
      <c r="Q32" s="26">
        <f t="shared" si="23"/>
        <v>230.25</v>
      </c>
      <c r="R32" s="91">
        <f t="shared" si="13"/>
        <v>1.2783</v>
      </c>
      <c r="S32" s="26">
        <f t="shared" si="24"/>
        <v>294.33</v>
      </c>
      <c r="T32" s="26">
        <f t="shared" si="25"/>
        <v>96.35</v>
      </c>
      <c r="U32" s="50">
        <f t="shared" si="14"/>
        <v>390.67999999999995</v>
      </c>
      <c r="W32" s="101" t="s">
        <v>21</v>
      </c>
      <c r="X32" s="36">
        <f t="shared" si="15"/>
        <v>61.11</v>
      </c>
      <c r="Y32" s="62">
        <f t="shared" si="16"/>
        <v>25.57</v>
      </c>
      <c r="Z32" s="36">
        <f t="shared" si="17"/>
        <v>86.68</v>
      </c>
      <c r="AA32" s="26">
        <f t="shared" si="18"/>
        <v>61.11</v>
      </c>
      <c r="AB32" s="266">
        <f t="shared" si="19"/>
        <v>1.2783</v>
      </c>
      <c r="AC32" s="26">
        <f t="shared" si="4"/>
        <v>78.12</v>
      </c>
      <c r="AD32" s="26">
        <f t="shared" si="5"/>
        <v>25.57</v>
      </c>
      <c r="AE32" s="50">
        <f t="shared" si="20"/>
        <v>103.69</v>
      </c>
    </row>
    <row r="33" spans="1:31" ht="14.25" x14ac:dyDescent="0.2">
      <c r="B33" s="101" t="s">
        <v>22</v>
      </c>
      <c r="C33" s="176">
        <v>1.5</v>
      </c>
      <c r="D33" s="105">
        <v>0.28000000000000003</v>
      </c>
      <c r="E33" s="145">
        <f t="shared" si="6"/>
        <v>260.01</v>
      </c>
      <c r="F33" s="145">
        <f t="shared" si="7"/>
        <v>44.13</v>
      </c>
      <c r="G33" s="28"/>
      <c r="H33" s="145">
        <f t="shared" si="8"/>
        <v>94.31</v>
      </c>
      <c r="I33" s="146">
        <f t="shared" si="21"/>
        <v>398.45</v>
      </c>
      <c r="K33" s="58">
        <f t="shared" si="22"/>
        <v>0.65255364537583138</v>
      </c>
      <c r="M33" s="101" t="s">
        <v>22</v>
      </c>
      <c r="N33" s="36">
        <f t="shared" si="10"/>
        <v>280.91000000000003</v>
      </c>
      <c r="O33" s="62">
        <f t="shared" si="11"/>
        <v>117.54</v>
      </c>
      <c r="P33" s="36">
        <f t="shared" si="12"/>
        <v>398.45000000000005</v>
      </c>
      <c r="Q33" s="26">
        <f t="shared" si="23"/>
        <v>280.91000000000003</v>
      </c>
      <c r="R33" s="91">
        <f t="shared" si="13"/>
        <v>1.2783</v>
      </c>
      <c r="S33" s="26">
        <f t="shared" si="24"/>
        <v>359.09</v>
      </c>
      <c r="T33" s="26">
        <f t="shared" si="25"/>
        <v>117.54</v>
      </c>
      <c r="U33" s="50">
        <f t="shared" si="14"/>
        <v>476.63</v>
      </c>
      <c r="W33" s="101" t="s">
        <v>22</v>
      </c>
      <c r="X33" s="36">
        <f t="shared" si="15"/>
        <v>31.11</v>
      </c>
      <c r="Y33" s="62">
        <f t="shared" si="16"/>
        <v>13.02</v>
      </c>
      <c r="Z33" s="36">
        <f t="shared" si="17"/>
        <v>44.129999999999995</v>
      </c>
      <c r="AA33" s="26">
        <f t="shared" si="18"/>
        <v>31.11</v>
      </c>
      <c r="AB33" s="266">
        <f t="shared" si="19"/>
        <v>1.2783</v>
      </c>
      <c r="AC33" s="26">
        <f t="shared" si="4"/>
        <v>39.770000000000003</v>
      </c>
      <c r="AD33" s="26">
        <f t="shared" si="5"/>
        <v>13.02</v>
      </c>
      <c r="AE33" s="50">
        <f t="shared" si="20"/>
        <v>52.790000000000006</v>
      </c>
    </row>
    <row r="34" spans="1:31" ht="15" thickBot="1" x14ac:dyDescent="0.25">
      <c r="A34" s="20"/>
      <c r="B34" s="102" t="s">
        <v>23</v>
      </c>
      <c r="C34" s="177">
        <v>0.71</v>
      </c>
      <c r="D34" s="126">
        <v>0.28000000000000003</v>
      </c>
      <c r="E34" s="147">
        <f t="shared" si="6"/>
        <v>123.07</v>
      </c>
      <c r="F34" s="147">
        <f t="shared" si="7"/>
        <v>44.13</v>
      </c>
      <c r="G34" s="29"/>
      <c r="H34" s="147">
        <f t="shared" si="8"/>
        <v>94.31</v>
      </c>
      <c r="I34" s="148">
        <f t="shared" si="21"/>
        <v>261.51</v>
      </c>
      <c r="J34" s="122"/>
      <c r="K34" s="123">
        <f t="shared" si="22"/>
        <v>0.47061297847118655</v>
      </c>
      <c r="L34" s="122"/>
      <c r="M34" s="102" t="s">
        <v>23</v>
      </c>
      <c r="N34" s="51">
        <f t="shared" si="10"/>
        <v>184.36</v>
      </c>
      <c r="O34" s="63">
        <f t="shared" si="11"/>
        <v>77.150000000000006</v>
      </c>
      <c r="P34" s="51">
        <f t="shared" si="12"/>
        <v>261.51</v>
      </c>
      <c r="Q34" s="27">
        <f t="shared" si="23"/>
        <v>184.36</v>
      </c>
      <c r="R34" s="92">
        <f t="shared" si="13"/>
        <v>1.2783</v>
      </c>
      <c r="S34" s="27">
        <f t="shared" si="24"/>
        <v>235.67</v>
      </c>
      <c r="T34" s="27">
        <f t="shared" si="25"/>
        <v>77.150000000000006</v>
      </c>
      <c r="U34" s="60">
        <f t="shared" si="14"/>
        <v>312.82</v>
      </c>
      <c r="W34" s="102" t="s">
        <v>23</v>
      </c>
      <c r="X34" s="51">
        <f t="shared" si="15"/>
        <v>31.11</v>
      </c>
      <c r="Y34" s="63">
        <f t="shared" si="16"/>
        <v>13.02</v>
      </c>
      <c r="Z34" s="51">
        <f t="shared" si="17"/>
        <v>44.129999999999995</v>
      </c>
      <c r="AA34" s="27">
        <f t="shared" si="18"/>
        <v>31.11</v>
      </c>
      <c r="AB34" s="267">
        <f t="shared" si="19"/>
        <v>1.2783</v>
      </c>
      <c r="AC34" s="27">
        <f t="shared" si="4"/>
        <v>39.770000000000003</v>
      </c>
      <c r="AD34" s="27">
        <f t="shared" si="5"/>
        <v>13.02</v>
      </c>
      <c r="AE34" s="60">
        <f t="shared" si="20"/>
        <v>52.790000000000006</v>
      </c>
    </row>
    <row r="35" spans="1:31" ht="14.25" x14ac:dyDescent="0.2">
      <c r="A35" s="133" t="s">
        <v>106</v>
      </c>
      <c r="B35" s="124" t="s">
        <v>72</v>
      </c>
      <c r="C35" s="178">
        <v>3.58</v>
      </c>
      <c r="D35" s="281"/>
      <c r="E35" s="110">
        <f t="shared" si="6"/>
        <v>620.55999999999995</v>
      </c>
      <c r="F35" s="287"/>
      <c r="G35" s="110">
        <f>+$G$8</f>
        <v>19.23</v>
      </c>
      <c r="H35" s="110">
        <f t="shared" si="8"/>
        <v>94.31</v>
      </c>
      <c r="I35" s="113">
        <f t="shared" si="21"/>
        <v>734.09999999999991</v>
      </c>
      <c r="K35" s="114"/>
      <c r="M35" s="130" t="s">
        <v>72</v>
      </c>
      <c r="N35" s="115">
        <f t="shared" si="10"/>
        <v>517.54</v>
      </c>
      <c r="O35" s="116">
        <f t="shared" si="11"/>
        <v>216.56</v>
      </c>
      <c r="P35" s="115">
        <f t="shared" si="12"/>
        <v>734.09999999999991</v>
      </c>
      <c r="Q35" s="117">
        <f>+N35</f>
        <v>517.54</v>
      </c>
      <c r="R35" s="118">
        <f t="shared" si="13"/>
        <v>1.2783</v>
      </c>
      <c r="S35" s="117">
        <f>ROUND(+Q35*R35,2)</f>
        <v>661.57</v>
      </c>
      <c r="T35" s="117">
        <f>+O35</f>
        <v>216.56</v>
      </c>
      <c r="U35" s="119">
        <f>+S35+T35</f>
        <v>878.13000000000011</v>
      </c>
      <c r="W35" s="130" t="s">
        <v>72</v>
      </c>
      <c r="X35" s="115">
        <f>ROUND(+G35*$X$8,2)</f>
        <v>13.56</v>
      </c>
      <c r="Y35" s="116">
        <f>ROUND(+G35*$Y$8,2)</f>
        <v>5.67</v>
      </c>
      <c r="Z35" s="115">
        <f t="shared" si="17"/>
        <v>19.23</v>
      </c>
      <c r="AA35" s="117">
        <f t="shared" si="18"/>
        <v>13.56</v>
      </c>
      <c r="AB35" s="268">
        <f t="shared" si="19"/>
        <v>1.2783</v>
      </c>
      <c r="AC35" s="117">
        <f t="shared" si="4"/>
        <v>17.329999999999998</v>
      </c>
      <c r="AD35" s="117">
        <f t="shared" si="5"/>
        <v>5.67</v>
      </c>
      <c r="AE35" s="119">
        <f t="shared" si="20"/>
        <v>23</v>
      </c>
    </row>
    <row r="36" spans="1:31" ht="14.25" x14ac:dyDescent="0.2">
      <c r="B36" s="101" t="s">
        <v>73</v>
      </c>
      <c r="C36" s="176">
        <v>2.67</v>
      </c>
      <c r="D36" s="282"/>
      <c r="E36" s="145">
        <f t="shared" si="6"/>
        <v>462.82</v>
      </c>
      <c r="F36" s="288"/>
      <c r="G36" s="145">
        <f t="shared" ref="G36:G77" si="26">+$G$8</f>
        <v>19.23</v>
      </c>
      <c r="H36" s="145">
        <f t="shared" si="8"/>
        <v>94.31</v>
      </c>
      <c r="I36" s="42">
        <f t="shared" si="21"/>
        <v>576.36</v>
      </c>
      <c r="K36" s="58"/>
      <c r="M36" s="103" t="s">
        <v>73</v>
      </c>
      <c r="N36" s="36">
        <f t="shared" si="10"/>
        <v>406.33</v>
      </c>
      <c r="O36" s="62">
        <f t="shared" si="11"/>
        <v>170.03</v>
      </c>
      <c r="P36" s="36">
        <f t="shared" si="12"/>
        <v>576.36</v>
      </c>
      <c r="Q36" s="26">
        <f>+N36</f>
        <v>406.33</v>
      </c>
      <c r="R36" s="91">
        <f t="shared" si="13"/>
        <v>1.2783</v>
      </c>
      <c r="S36" s="26">
        <f>ROUND(+Q36*R36,2)</f>
        <v>519.41</v>
      </c>
      <c r="T36" s="26">
        <f>+O36</f>
        <v>170.03</v>
      </c>
      <c r="U36" s="50">
        <f>+S36+T36</f>
        <v>689.43999999999994</v>
      </c>
      <c r="W36" s="103" t="s">
        <v>73</v>
      </c>
      <c r="X36" s="36">
        <f t="shared" ref="X36:X77" si="27">ROUND(+G36*$X$8,2)</f>
        <v>13.56</v>
      </c>
      <c r="Y36" s="62">
        <f t="shared" ref="Y36:Y77" si="28">ROUND(+G36*$Y$8,2)</f>
        <v>5.67</v>
      </c>
      <c r="Z36" s="36">
        <f t="shared" si="17"/>
        <v>19.23</v>
      </c>
      <c r="AA36" s="26">
        <f t="shared" si="18"/>
        <v>13.56</v>
      </c>
      <c r="AB36" s="266">
        <f t="shared" si="19"/>
        <v>1.2783</v>
      </c>
      <c r="AC36" s="26">
        <f t="shared" si="4"/>
        <v>17.329999999999998</v>
      </c>
      <c r="AD36" s="26">
        <f t="shared" si="5"/>
        <v>5.67</v>
      </c>
      <c r="AE36" s="50">
        <f t="shared" si="20"/>
        <v>23</v>
      </c>
    </row>
    <row r="37" spans="1:31" ht="15" thickBot="1" x14ac:dyDescent="0.25">
      <c r="A37" s="20"/>
      <c r="B37" s="102" t="s">
        <v>74</v>
      </c>
      <c r="C37" s="177">
        <v>2.3199999999999998</v>
      </c>
      <c r="D37" s="283"/>
      <c r="E37" s="147">
        <f t="shared" si="6"/>
        <v>402.15</v>
      </c>
      <c r="F37" s="289"/>
      <c r="G37" s="147">
        <f t="shared" si="26"/>
        <v>19.23</v>
      </c>
      <c r="H37" s="147">
        <f t="shared" si="8"/>
        <v>94.31</v>
      </c>
      <c r="I37" s="44">
        <f t="shared" si="21"/>
        <v>515.69000000000005</v>
      </c>
      <c r="J37" s="122"/>
      <c r="K37" s="123"/>
      <c r="L37" s="122"/>
      <c r="M37" s="131" t="s">
        <v>74</v>
      </c>
      <c r="N37" s="51">
        <f t="shared" si="10"/>
        <v>363.56</v>
      </c>
      <c r="O37" s="63">
        <f t="shared" si="11"/>
        <v>152.13</v>
      </c>
      <c r="P37" s="51">
        <f t="shared" si="12"/>
        <v>515.69000000000005</v>
      </c>
      <c r="Q37" s="27">
        <f>+N37</f>
        <v>363.56</v>
      </c>
      <c r="R37" s="92">
        <f t="shared" si="13"/>
        <v>1.2783</v>
      </c>
      <c r="S37" s="27">
        <f>ROUND(+Q37*R37,2)</f>
        <v>464.74</v>
      </c>
      <c r="T37" s="27">
        <f>+O37</f>
        <v>152.13</v>
      </c>
      <c r="U37" s="60">
        <f>+S37+T37</f>
        <v>616.87</v>
      </c>
      <c r="W37" s="131" t="s">
        <v>74</v>
      </c>
      <c r="X37" s="51">
        <f t="shared" si="27"/>
        <v>13.56</v>
      </c>
      <c r="Y37" s="63">
        <f t="shared" si="28"/>
        <v>5.67</v>
      </c>
      <c r="Z37" s="51">
        <f t="shared" si="17"/>
        <v>19.23</v>
      </c>
      <c r="AA37" s="27">
        <f t="shared" si="18"/>
        <v>13.56</v>
      </c>
      <c r="AB37" s="267">
        <f t="shared" si="19"/>
        <v>1.2783</v>
      </c>
      <c r="AC37" s="27">
        <f t="shared" si="4"/>
        <v>17.329999999999998</v>
      </c>
      <c r="AD37" s="27">
        <f t="shared" si="5"/>
        <v>5.67</v>
      </c>
      <c r="AE37" s="60">
        <f t="shared" si="20"/>
        <v>23</v>
      </c>
    </row>
    <row r="38" spans="1:31" ht="14.25" x14ac:dyDescent="0.2">
      <c r="A38" s="133" t="s">
        <v>95</v>
      </c>
      <c r="B38" s="124" t="s">
        <v>75</v>
      </c>
      <c r="C38" s="178">
        <v>2.2200000000000002</v>
      </c>
      <c r="D38" s="281"/>
      <c r="E38" s="110">
        <f t="shared" si="6"/>
        <v>384.81</v>
      </c>
      <c r="F38" s="287"/>
      <c r="G38" s="110">
        <f t="shared" si="26"/>
        <v>19.23</v>
      </c>
      <c r="H38" s="110">
        <f t="shared" si="8"/>
        <v>94.31</v>
      </c>
      <c r="I38" s="144">
        <f t="shared" si="21"/>
        <v>498.35</v>
      </c>
      <c r="K38" s="114"/>
      <c r="M38" s="130" t="s">
        <v>75</v>
      </c>
      <c r="N38" s="116">
        <f t="shared" si="10"/>
        <v>351.34</v>
      </c>
      <c r="O38" s="116">
        <f t="shared" si="11"/>
        <v>147.01</v>
      </c>
      <c r="P38" s="116">
        <f t="shared" si="12"/>
        <v>498.34999999999997</v>
      </c>
      <c r="Q38" s="125">
        <f t="shared" ref="Q38:Q57" si="29">+N38</f>
        <v>351.34</v>
      </c>
      <c r="R38" s="138">
        <f t="shared" si="13"/>
        <v>1.2783</v>
      </c>
      <c r="S38" s="125">
        <f t="shared" ref="S38:S57" si="30">ROUND(+Q38*R38,2)</f>
        <v>449.12</v>
      </c>
      <c r="T38" s="125">
        <f t="shared" ref="T38:T57" si="31">+O38</f>
        <v>147.01</v>
      </c>
      <c r="U38" s="139">
        <f t="shared" ref="U38:U57" si="32">+S38+T38</f>
        <v>596.13</v>
      </c>
      <c r="W38" s="130" t="s">
        <v>75</v>
      </c>
      <c r="X38" s="115">
        <f t="shared" si="27"/>
        <v>13.56</v>
      </c>
      <c r="Y38" s="116">
        <f t="shared" si="28"/>
        <v>5.67</v>
      </c>
      <c r="Z38" s="115">
        <f t="shared" si="17"/>
        <v>19.23</v>
      </c>
      <c r="AA38" s="117">
        <f t="shared" si="18"/>
        <v>13.56</v>
      </c>
      <c r="AB38" s="268">
        <f t="shared" si="19"/>
        <v>1.2783</v>
      </c>
      <c r="AC38" s="117">
        <f t="shared" si="4"/>
        <v>17.329999999999998</v>
      </c>
      <c r="AD38" s="117">
        <f t="shared" si="5"/>
        <v>5.67</v>
      </c>
      <c r="AE38" s="119">
        <f t="shared" si="20"/>
        <v>23</v>
      </c>
    </row>
    <row r="39" spans="1:31" ht="14.25" x14ac:dyDescent="0.2">
      <c r="A39" s="133" t="s">
        <v>96</v>
      </c>
      <c r="B39" s="101" t="s">
        <v>76</v>
      </c>
      <c r="C39" s="176">
        <v>1.74</v>
      </c>
      <c r="D39" s="282"/>
      <c r="E39" s="145">
        <f t="shared" si="6"/>
        <v>301.61</v>
      </c>
      <c r="F39" s="288"/>
      <c r="G39" s="145">
        <f t="shared" si="26"/>
        <v>19.23</v>
      </c>
      <c r="H39" s="145">
        <f t="shared" si="8"/>
        <v>94.31</v>
      </c>
      <c r="I39" s="146">
        <f t="shared" si="21"/>
        <v>415.15000000000003</v>
      </c>
      <c r="K39" s="58"/>
      <c r="M39" s="103" t="s">
        <v>76</v>
      </c>
      <c r="N39" s="62">
        <f t="shared" si="10"/>
        <v>292.68</v>
      </c>
      <c r="O39" s="62">
        <f t="shared" si="11"/>
        <v>122.47</v>
      </c>
      <c r="P39" s="62">
        <f t="shared" si="12"/>
        <v>415.15</v>
      </c>
      <c r="Q39" s="105">
        <f t="shared" si="29"/>
        <v>292.68</v>
      </c>
      <c r="R39" s="140">
        <f t="shared" si="13"/>
        <v>1.2783</v>
      </c>
      <c r="S39" s="105">
        <f t="shared" si="30"/>
        <v>374.13</v>
      </c>
      <c r="T39" s="105">
        <f t="shared" si="31"/>
        <v>122.47</v>
      </c>
      <c r="U39" s="141">
        <f t="shared" si="32"/>
        <v>496.6</v>
      </c>
      <c r="W39" s="103" t="s">
        <v>76</v>
      </c>
      <c r="X39" s="36">
        <f t="shared" si="27"/>
        <v>13.56</v>
      </c>
      <c r="Y39" s="62">
        <f t="shared" si="28"/>
        <v>5.67</v>
      </c>
      <c r="Z39" s="36">
        <f t="shared" si="17"/>
        <v>19.23</v>
      </c>
      <c r="AA39" s="26">
        <f t="shared" si="18"/>
        <v>13.56</v>
      </c>
      <c r="AB39" s="266">
        <f t="shared" si="19"/>
        <v>1.2783</v>
      </c>
      <c r="AC39" s="26">
        <f t="shared" si="4"/>
        <v>17.329999999999998</v>
      </c>
      <c r="AD39" s="26">
        <f t="shared" si="5"/>
        <v>5.67</v>
      </c>
      <c r="AE39" s="50">
        <f t="shared" si="20"/>
        <v>23</v>
      </c>
    </row>
    <row r="40" spans="1:31" ht="14.25" x14ac:dyDescent="0.2">
      <c r="B40" s="101" t="s">
        <v>77</v>
      </c>
      <c r="C40" s="176">
        <v>2.04</v>
      </c>
      <c r="D40" s="282"/>
      <c r="E40" s="145">
        <f t="shared" si="6"/>
        <v>353.61</v>
      </c>
      <c r="F40" s="288"/>
      <c r="G40" s="145">
        <f t="shared" si="26"/>
        <v>19.23</v>
      </c>
      <c r="H40" s="145">
        <f t="shared" si="8"/>
        <v>94.31</v>
      </c>
      <c r="I40" s="146">
        <f t="shared" si="21"/>
        <v>467.15000000000003</v>
      </c>
      <c r="K40" s="58"/>
      <c r="M40" s="103" t="s">
        <v>77</v>
      </c>
      <c r="N40" s="62">
        <f t="shared" si="10"/>
        <v>329.34</v>
      </c>
      <c r="O40" s="62">
        <f t="shared" si="11"/>
        <v>137.81</v>
      </c>
      <c r="P40" s="62">
        <f t="shared" si="12"/>
        <v>467.15</v>
      </c>
      <c r="Q40" s="105">
        <f t="shared" si="29"/>
        <v>329.34</v>
      </c>
      <c r="R40" s="140">
        <f t="shared" si="13"/>
        <v>1.2783</v>
      </c>
      <c r="S40" s="105">
        <f t="shared" si="30"/>
        <v>421</v>
      </c>
      <c r="T40" s="105">
        <f t="shared" si="31"/>
        <v>137.81</v>
      </c>
      <c r="U40" s="141">
        <f t="shared" si="32"/>
        <v>558.80999999999995</v>
      </c>
      <c r="W40" s="103" t="s">
        <v>77</v>
      </c>
      <c r="X40" s="36">
        <f t="shared" si="27"/>
        <v>13.56</v>
      </c>
      <c r="Y40" s="62">
        <f t="shared" si="28"/>
        <v>5.67</v>
      </c>
      <c r="Z40" s="36">
        <f t="shared" si="17"/>
        <v>19.23</v>
      </c>
      <c r="AA40" s="26">
        <f t="shared" si="18"/>
        <v>13.56</v>
      </c>
      <c r="AB40" s="266">
        <f t="shared" si="19"/>
        <v>1.2783</v>
      </c>
      <c r="AC40" s="26">
        <f t="shared" si="4"/>
        <v>17.329999999999998</v>
      </c>
      <c r="AD40" s="26">
        <f t="shared" si="5"/>
        <v>5.67</v>
      </c>
      <c r="AE40" s="50">
        <f t="shared" si="20"/>
        <v>23</v>
      </c>
    </row>
    <row r="41" spans="1:31" ht="14.25" x14ac:dyDescent="0.2">
      <c r="B41" s="101" t="s">
        <v>78</v>
      </c>
      <c r="C41" s="176">
        <v>1.6</v>
      </c>
      <c r="D41" s="282"/>
      <c r="E41" s="145">
        <f t="shared" si="6"/>
        <v>277.33999999999997</v>
      </c>
      <c r="F41" s="288"/>
      <c r="G41" s="145">
        <f t="shared" si="26"/>
        <v>19.23</v>
      </c>
      <c r="H41" s="145">
        <f t="shared" si="8"/>
        <v>94.31</v>
      </c>
      <c r="I41" s="146">
        <f t="shared" si="21"/>
        <v>390.88</v>
      </c>
      <c r="K41" s="58"/>
      <c r="M41" s="103" t="s">
        <v>78</v>
      </c>
      <c r="N41" s="62">
        <f t="shared" si="10"/>
        <v>275.57</v>
      </c>
      <c r="O41" s="62">
        <f t="shared" si="11"/>
        <v>115.31</v>
      </c>
      <c r="P41" s="62">
        <f t="shared" si="12"/>
        <v>390.88</v>
      </c>
      <c r="Q41" s="105">
        <f t="shared" si="29"/>
        <v>275.57</v>
      </c>
      <c r="R41" s="140">
        <f t="shared" si="13"/>
        <v>1.2783</v>
      </c>
      <c r="S41" s="105">
        <f t="shared" si="30"/>
        <v>352.26</v>
      </c>
      <c r="T41" s="105">
        <f t="shared" si="31"/>
        <v>115.31</v>
      </c>
      <c r="U41" s="141">
        <f t="shared" si="32"/>
        <v>467.57</v>
      </c>
      <c r="W41" s="103" t="s">
        <v>78</v>
      </c>
      <c r="X41" s="36">
        <f t="shared" si="27"/>
        <v>13.56</v>
      </c>
      <c r="Y41" s="62">
        <f t="shared" si="28"/>
        <v>5.67</v>
      </c>
      <c r="Z41" s="36">
        <f t="shared" si="17"/>
        <v>19.23</v>
      </c>
      <c r="AA41" s="26">
        <f t="shared" si="18"/>
        <v>13.56</v>
      </c>
      <c r="AB41" s="266">
        <f t="shared" si="19"/>
        <v>1.2783</v>
      </c>
      <c r="AC41" s="26">
        <f t="shared" si="4"/>
        <v>17.329999999999998</v>
      </c>
      <c r="AD41" s="26">
        <f t="shared" si="5"/>
        <v>5.67</v>
      </c>
      <c r="AE41" s="50">
        <f t="shared" si="20"/>
        <v>23</v>
      </c>
    </row>
    <row r="42" spans="1:31" ht="14.25" x14ac:dyDescent="0.2">
      <c r="B42" s="101" t="s">
        <v>79</v>
      </c>
      <c r="C42" s="176">
        <v>1.89</v>
      </c>
      <c r="D42" s="282"/>
      <c r="E42" s="145">
        <f t="shared" si="6"/>
        <v>327.61</v>
      </c>
      <c r="F42" s="288"/>
      <c r="G42" s="145">
        <f t="shared" si="26"/>
        <v>19.23</v>
      </c>
      <c r="H42" s="145">
        <f t="shared" si="8"/>
        <v>94.31</v>
      </c>
      <c r="I42" s="146">
        <f t="shared" si="21"/>
        <v>441.15000000000003</v>
      </c>
      <c r="K42" s="58"/>
      <c r="M42" s="103" t="s">
        <v>79</v>
      </c>
      <c r="N42" s="62">
        <f t="shared" si="10"/>
        <v>311.01</v>
      </c>
      <c r="O42" s="62">
        <f t="shared" si="11"/>
        <v>130.13999999999999</v>
      </c>
      <c r="P42" s="62">
        <f t="shared" si="12"/>
        <v>441.15</v>
      </c>
      <c r="Q42" s="105">
        <f t="shared" si="29"/>
        <v>311.01</v>
      </c>
      <c r="R42" s="140">
        <f t="shared" si="13"/>
        <v>1.2783</v>
      </c>
      <c r="S42" s="105">
        <f t="shared" si="30"/>
        <v>397.56</v>
      </c>
      <c r="T42" s="105">
        <f t="shared" si="31"/>
        <v>130.13999999999999</v>
      </c>
      <c r="U42" s="141">
        <f t="shared" si="32"/>
        <v>527.70000000000005</v>
      </c>
      <c r="W42" s="103" t="s">
        <v>79</v>
      </c>
      <c r="X42" s="36">
        <f t="shared" si="27"/>
        <v>13.56</v>
      </c>
      <c r="Y42" s="62">
        <f t="shared" si="28"/>
        <v>5.67</v>
      </c>
      <c r="Z42" s="36">
        <f t="shared" si="17"/>
        <v>19.23</v>
      </c>
      <c r="AA42" s="26">
        <f t="shared" si="18"/>
        <v>13.56</v>
      </c>
      <c r="AB42" s="266">
        <f t="shared" si="19"/>
        <v>1.2783</v>
      </c>
      <c r="AC42" s="26">
        <f t="shared" si="4"/>
        <v>17.329999999999998</v>
      </c>
      <c r="AD42" s="26">
        <f t="shared" si="5"/>
        <v>5.67</v>
      </c>
      <c r="AE42" s="50">
        <f t="shared" si="20"/>
        <v>23</v>
      </c>
    </row>
    <row r="43" spans="1:31" ht="14.25" x14ac:dyDescent="0.2">
      <c r="B43" s="101" t="s">
        <v>80</v>
      </c>
      <c r="C43" s="176">
        <v>1.48</v>
      </c>
      <c r="D43" s="282"/>
      <c r="E43" s="145">
        <f t="shared" si="6"/>
        <v>256.54000000000002</v>
      </c>
      <c r="F43" s="288"/>
      <c r="G43" s="145">
        <f t="shared" si="26"/>
        <v>19.23</v>
      </c>
      <c r="H43" s="145">
        <f t="shared" si="8"/>
        <v>94.31</v>
      </c>
      <c r="I43" s="146">
        <f t="shared" si="21"/>
        <v>370.08000000000004</v>
      </c>
      <c r="K43" s="58"/>
      <c r="M43" s="103" t="s">
        <v>80</v>
      </c>
      <c r="N43" s="62">
        <f t="shared" si="10"/>
        <v>260.91000000000003</v>
      </c>
      <c r="O43" s="62">
        <f t="shared" si="11"/>
        <v>109.17</v>
      </c>
      <c r="P43" s="62">
        <f t="shared" si="12"/>
        <v>370.08000000000004</v>
      </c>
      <c r="Q43" s="105">
        <f t="shared" si="29"/>
        <v>260.91000000000003</v>
      </c>
      <c r="R43" s="140">
        <f t="shared" si="13"/>
        <v>1.2783</v>
      </c>
      <c r="S43" s="105">
        <f t="shared" si="30"/>
        <v>333.52</v>
      </c>
      <c r="T43" s="105">
        <f t="shared" si="31"/>
        <v>109.17</v>
      </c>
      <c r="U43" s="141">
        <f t="shared" si="32"/>
        <v>442.69</v>
      </c>
      <c r="W43" s="103" t="s">
        <v>80</v>
      </c>
      <c r="X43" s="36">
        <f t="shared" si="27"/>
        <v>13.56</v>
      </c>
      <c r="Y43" s="62">
        <f t="shared" si="28"/>
        <v>5.67</v>
      </c>
      <c r="Z43" s="36">
        <f t="shared" si="17"/>
        <v>19.23</v>
      </c>
      <c r="AA43" s="26">
        <f t="shared" si="18"/>
        <v>13.56</v>
      </c>
      <c r="AB43" s="266">
        <f t="shared" si="19"/>
        <v>1.2783</v>
      </c>
      <c r="AC43" s="26">
        <f t="shared" si="4"/>
        <v>17.329999999999998</v>
      </c>
      <c r="AD43" s="26">
        <f t="shared" si="5"/>
        <v>5.67</v>
      </c>
      <c r="AE43" s="50">
        <f t="shared" si="20"/>
        <v>23</v>
      </c>
    </row>
    <row r="44" spans="1:31" ht="14.25" x14ac:dyDescent="0.2">
      <c r="B44" s="101" t="s">
        <v>81</v>
      </c>
      <c r="C44" s="176">
        <v>1.86</v>
      </c>
      <c r="D44" s="282"/>
      <c r="E44" s="145">
        <f t="shared" si="6"/>
        <v>322.41000000000003</v>
      </c>
      <c r="F44" s="288"/>
      <c r="G44" s="145">
        <f t="shared" si="26"/>
        <v>19.23</v>
      </c>
      <c r="H44" s="145">
        <f t="shared" si="8"/>
        <v>94.31</v>
      </c>
      <c r="I44" s="146">
        <f t="shared" si="21"/>
        <v>435.95000000000005</v>
      </c>
      <c r="K44" s="58"/>
      <c r="M44" s="103" t="s">
        <v>81</v>
      </c>
      <c r="N44" s="62">
        <f t="shared" si="10"/>
        <v>307.33999999999997</v>
      </c>
      <c r="O44" s="62">
        <f t="shared" si="11"/>
        <v>128.61000000000001</v>
      </c>
      <c r="P44" s="62">
        <f t="shared" si="12"/>
        <v>435.95</v>
      </c>
      <c r="Q44" s="105">
        <f t="shared" si="29"/>
        <v>307.33999999999997</v>
      </c>
      <c r="R44" s="140">
        <f t="shared" si="13"/>
        <v>1.2783</v>
      </c>
      <c r="S44" s="105">
        <f t="shared" si="30"/>
        <v>392.87</v>
      </c>
      <c r="T44" s="105">
        <f t="shared" si="31"/>
        <v>128.61000000000001</v>
      </c>
      <c r="U44" s="141">
        <f t="shared" si="32"/>
        <v>521.48</v>
      </c>
      <c r="W44" s="103" t="s">
        <v>81</v>
      </c>
      <c r="X44" s="36">
        <f t="shared" si="27"/>
        <v>13.56</v>
      </c>
      <c r="Y44" s="62">
        <f t="shared" si="28"/>
        <v>5.67</v>
      </c>
      <c r="Z44" s="36">
        <f t="shared" si="17"/>
        <v>19.23</v>
      </c>
      <c r="AA44" s="26">
        <f t="shared" si="18"/>
        <v>13.56</v>
      </c>
      <c r="AB44" s="266">
        <f t="shared" si="19"/>
        <v>1.2783</v>
      </c>
      <c r="AC44" s="26">
        <f t="shared" si="4"/>
        <v>17.329999999999998</v>
      </c>
      <c r="AD44" s="26">
        <f t="shared" si="5"/>
        <v>5.67</v>
      </c>
      <c r="AE44" s="50">
        <f t="shared" si="20"/>
        <v>23</v>
      </c>
    </row>
    <row r="45" spans="1:31" ht="15" thickBot="1" x14ac:dyDescent="0.25">
      <c r="A45" s="20"/>
      <c r="B45" s="102" t="s">
        <v>82</v>
      </c>
      <c r="C45" s="177">
        <v>1.46</v>
      </c>
      <c r="D45" s="283"/>
      <c r="E45" s="147">
        <f t="shared" si="6"/>
        <v>253.08</v>
      </c>
      <c r="F45" s="289"/>
      <c r="G45" s="147">
        <f t="shared" si="26"/>
        <v>19.23</v>
      </c>
      <c r="H45" s="147">
        <f t="shared" si="8"/>
        <v>94.31</v>
      </c>
      <c r="I45" s="148">
        <f t="shared" si="21"/>
        <v>366.62</v>
      </c>
      <c r="J45" s="122"/>
      <c r="K45" s="123"/>
      <c r="L45" s="122"/>
      <c r="M45" s="131" t="s">
        <v>82</v>
      </c>
      <c r="N45" s="63">
        <f t="shared" si="10"/>
        <v>258.47000000000003</v>
      </c>
      <c r="O45" s="63">
        <f t="shared" si="11"/>
        <v>108.15</v>
      </c>
      <c r="P45" s="63">
        <f t="shared" si="12"/>
        <v>366.62</v>
      </c>
      <c r="Q45" s="126">
        <f t="shared" si="29"/>
        <v>258.47000000000003</v>
      </c>
      <c r="R45" s="142">
        <f t="shared" si="13"/>
        <v>1.2783</v>
      </c>
      <c r="S45" s="126">
        <f t="shared" si="30"/>
        <v>330.4</v>
      </c>
      <c r="T45" s="126">
        <f t="shared" si="31"/>
        <v>108.15</v>
      </c>
      <c r="U45" s="143">
        <f t="shared" si="32"/>
        <v>438.54999999999995</v>
      </c>
      <c r="W45" s="131" t="s">
        <v>82</v>
      </c>
      <c r="X45" s="51">
        <f t="shared" si="27"/>
        <v>13.56</v>
      </c>
      <c r="Y45" s="63">
        <f t="shared" si="28"/>
        <v>5.67</v>
      </c>
      <c r="Z45" s="51">
        <f t="shared" si="17"/>
        <v>19.23</v>
      </c>
      <c r="AA45" s="27">
        <f t="shared" si="18"/>
        <v>13.56</v>
      </c>
      <c r="AB45" s="267">
        <f t="shared" si="19"/>
        <v>1.2783</v>
      </c>
      <c r="AC45" s="27">
        <f t="shared" si="4"/>
        <v>17.329999999999998</v>
      </c>
      <c r="AD45" s="27">
        <f t="shared" si="5"/>
        <v>5.67</v>
      </c>
      <c r="AE45" s="60">
        <f t="shared" si="20"/>
        <v>23</v>
      </c>
    </row>
    <row r="46" spans="1:31" ht="14.25" x14ac:dyDescent="0.2">
      <c r="A46" s="133" t="s">
        <v>95</v>
      </c>
      <c r="B46" s="124" t="s">
        <v>83</v>
      </c>
      <c r="C46" s="178">
        <v>1.96</v>
      </c>
      <c r="D46" s="281"/>
      <c r="E46" s="110">
        <f t="shared" si="6"/>
        <v>339.75</v>
      </c>
      <c r="F46" s="287"/>
      <c r="G46" s="110">
        <f t="shared" si="26"/>
        <v>19.23</v>
      </c>
      <c r="H46" s="110">
        <f t="shared" si="8"/>
        <v>94.31</v>
      </c>
      <c r="I46" s="144">
        <f t="shared" si="21"/>
        <v>453.29</v>
      </c>
      <c r="K46" s="114"/>
      <c r="M46" s="130" t="s">
        <v>83</v>
      </c>
      <c r="N46" s="116">
        <f t="shared" si="10"/>
        <v>319.57</v>
      </c>
      <c r="O46" s="116">
        <f t="shared" si="11"/>
        <v>133.72</v>
      </c>
      <c r="P46" s="116">
        <f t="shared" si="12"/>
        <v>453.28999999999996</v>
      </c>
      <c r="Q46" s="125">
        <f t="shared" si="29"/>
        <v>319.57</v>
      </c>
      <c r="R46" s="138">
        <f t="shared" si="13"/>
        <v>1.2783</v>
      </c>
      <c r="S46" s="125">
        <f t="shared" si="30"/>
        <v>408.51</v>
      </c>
      <c r="T46" s="125">
        <f t="shared" si="31"/>
        <v>133.72</v>
      </c>
      <c r="U46" s="139">
        <f t="shared" si="32"/>
        <v>542.23</v>
      </c>
      <c r="W46" s="130" t="s">
        <v>83</v>
      </c>
      <c r="X46" s="115">
        <f t="shared" si="27"/>
        <v>13.56</v>
      </c>
      <c r="Y46" s="116">
        <f t="shared" si="28"/>
        <v>5.67</v>
      </c>
      <c r="Z46" s="115">
        <f t="shared" si="17"/>
        <v>19.23</v>
      </c>
      <c r="AA46" s="117">
        <f t="shared" si="18"/>
        <v>13.56</v>
      </c>
      <c r="AB46" s="268">
        <f t="shared" si="19"/>
        <v>1.2783</v>
      </c>
      <c r="AC46" s="117">
        <f t="shared" si="4"/>
        <v>17.329999999999998</v>
      </c>
      <c r="AD46" s="117">
        <f t="shared" si="5"/>
        <v>5.67</v>
      </c>
      <c r="AE46" s="119">
        <f t="shared" si="20"/>
        <v>23</v>
      </c>
    </row>
    <row r="47" spans="1:31" ht="14.25" x14ac:dyDescent="0.2">
      <c r="A47" s="133" t="s">
        <v>97</v>
      </c>
      <c r="B47" s="101" t="s">
        <v>84</v>
      </c>
      <c r="C47" s="176">
        <v>1.54</v>
      </c>
      <c r="D47" s="282"/>
      <c r="E47" s="145">
        <f t="shared" si="6"/>
        <v>266.94</v>
      </c>
      <c r="F47" s="288"/>
      <c r="G47" s="145">
        <f t="shared" si="26"/>
        <v>19.23</v>
      </c>
      <c r="H47" s="145">
        <f t="shared" si="8"/>
        <v>94.31</v>
      </c>
      <c r="I47" s="146">
        <f t="shared" si="21"/>
        <v>380.48</v>
      </c>
      <c r="K47" s="58"/>
      <c r="M47" s="103" t="s">
        <v>84</v>
      </c>
      <c r="N47" s="62">
        <f t="shared" si="10"/>
        <v>268.24</v>
      </c>
      <c r="O47" s="62">
        <f t="shared" si="11"/>
        <v>112.24</v>
      </c>
      <c r="P47" s="62">
        <f t="shared" si="12"/>
        <v>380.48</v>
      </c>
      <c r="Q47" s="105">
        <f t="shared" si="29"/>
        <v>268.24</v>
      </c>
      <c r="R47" s="140">
        <f t="shared" si="13"/>
        <v>1.2783</v>
      </c>
      <c r="S47" s="105">
        <f t="shared" si="30"/>
        <v>342.89</v>
      </c>
      <c r="T47" s="105">
        <f t="shared" si="31"/>
        <v>112.24</v>
      </c>
      <c r="U47" s="141">
        <f t="shared" si="32"/>
        <v>455.13</v>
      </c>
      <c r="W47" s="103" t="s">
        <v>84</v>
      </c>
      <c r="X47" s="36">
        <f t="shared" si="27"/>
        <v>13.56</v>
      </c>
      <c r="Y47" s="62">
        <f t="shared" si="28"/>
        <v>5.67</v>
      </c>
      <c r="Z47" s="36">
        <f t="shared" si="17"/>
        <v>19.23</v>
      </c>
      <c r="AA47" s="26">
        <f t="shared" si="18"/>
        <v>13.56</v>
      </c>
      <c r="AB47" s="266">
        <f t="shared" si="19"/>
        <v>1.2783</v>
      </c>
      <c r="AC47" s="26">
        <f t="shared" si="4"/>
        <v>17.329999999999998</v>
      </c>
      <c r="AD47" s="26">
        <f t="shared" si="5"/>
        <v>5.67</v>
      </c>
      <c r="AE47" s="50">
        <f t="shared" si="20"/>
        <v>23</v>
      </c>
    </row>
    <row r="48" spans="1:31" ht="14.25" x14ac:dyDescent="0.2">
      <c r="B48" s="101" t="s">
        <v>85</v>
      </c>
      <c r="C48" s="176">
        <v>1.86</v>
      </c>
      <c r="D48" s="282"/>
      <c r="E48" s="145">
        <f t="shared" si="6"/>
        <v>322.41000000000003</v>
      </c>
      <c r="F48" s="288"/>
      <c r="G48" s="145">
        <f t="shared" si="26"/>
        <v>19.23</v>
      </c>
      <c r="H48" s="145">
        <f t="shared" si="8"/>
        <v>94.31</v>
      </c>
      <c r="I48" s="146">
        <f t="shared" si="21"/>
        <v>435.95000000000005</v>
      </c>
      <c r="K48" s="58"/>
      <c r="M48" s="103" t="s">
        <v>85</v>
      </c>
      <c r="N48" s="62">
        <f t="shared" si="10"/>
        <v>307.33999999999997</v>
      </c>
      <c r="O48" s="62">
        <f t="shared" si="11"/>
        <v>128.61000000000001</v>
      </c>
      <c r="P48" s="62">
        <f t="shared" si="12"/>
        <v>435.95</v>
      </c>
      <c r="Q48" s="105">
        <f t="shared" si="29"/>
        <v>307.33999999999997</v>
      </c>
      <c r="R48" s="140">
        <f t="shared" si="13"/>
        <v>1.2783</v>
      </c>
      <c r="S48" s="105">
        <f t="shared" si="30"/>
        <v>392.87</v>
      </c>
      <c r="T48" s="105">
        <f t="shared" si="31"/>
        <v>128.61000000000001</v>
      </c>
      <c r="U48" s="141">
        <f t="shared" si="32"/>
        <v>521.48</v>
      </c>
      <c r="W48" s="103" t="s">
        <v>85</v>
      </c>
      <c r="X48" s="36">
        <f t="shared" si="27"/>
        <v>13.56</v>
      </c>
      <c r="Y48" s="62">
        <f t="shared" si="28"/>
        <v>5.67</v>
      </c>
      <c r="Z48" s="36">
        <f t="shared" si="17"/>
        <v>19.23</v>
      </c>
      <c r="AA48" s="26">
        <f t="shared" si="18"/>
        <v>13.56</v>
      </c>
      <c r="AB48" s="266">
        <f t="shared" si="19"/>
        <v>1.2783</v>
      </c>
      <c r="AC48" s="26">
        <f t="shared" si="4"/>
        <v>17.329999999999998</v>
      </c>
      <c r="AD48" s="26">
        <f t="shared" si="5"/>
        <v>5.67</v>
      </c>
      <c r="AE48" s="50">
        <f t="shared" si="20"/>
        <v>23</v>
      </c>
    </row>
    <row r="49" spans="1:31" ht="14.25" x14ac:dyDescent="0.2">
      <c r="B49" s="101" t="s">
        <v>86</v>
      </c>
      <c r="C49" s="176">
        <v>1.46</v>
      </c>
      <c r="D49" s="282"/>
      <c r="E49" s="145">
        <f t="shared" si="6"/>
        <v>253.08</v>
      </c>
      <c r="F49" s="288"/>
      <c r="G49" s="145">
        <f t="shared" si="26"/>
        <v>19.23</v>
      </c>
      <c r="H49" s="145">
        <f t="shared" si="8"/>
        <v>94.31</v>
      </c>
      <c r="I49" s="146">
        <f t="shared" si="21"/>
        <v>366.62</v>
      </c>
      <c r="K49" s="58"/>
      <c r="M49" s="103" t="s">
        <v>86</v>
      </c>
      <c r="N49" s="62">
        <f t="shared" si="10"/>
        <v>258.47000000000003</v>
      </c>
      <c r="O49" s="62">
        <f t="shared" si="11"/>
        <v>108.15</v>
      </c>
      <c r="P49" s="62">
        <f t="shared" si="12"/>
        <v>366.62</v>
      </c>
      <c r="Q49" s="105">
        <f t="shared" si="29"/>
        <v>258.47000000000003</v>
      </c>
      <c r="R49" s="140">
        <f t="shared" si="13"/>
        <v>1.2783</v>
      </c>
      <c r="S49" s="105">
        <f t="shared" si="30"/>
        <v>330.4</v>
      </c>
      <c r="T49" s="105">
        <f t="shared" si="31"/>
        <v>108.15</v>
      </c>
      <c r="U49" s="141">
        <f t="shared" si="32"/>
        <v>438.54999999999995</v>
      </c>
      <c r="W49" s="103" t="s">
        <v>86</v>
      </c>
      <c r="X49" s="36">
        <f t="shared" si="27"/>
        <v>13.56</v>
      </c>
      <c r="Y49" s="62">
        <f t="shared" si="28"/>
        <v>5.67</v>
      </c>
      <c r="Z49" s="36">
        <f t="shared" si="17"/>
        <v>19.23</v>
      </c>
      <c r="AA49" s="26">
        <f t="shared" si="18"/>
        <v>13.56</v>
      </c>
      <c r="AB49" s="266">
        <f t="shared" si="19"/>
        <v>1.2783</v>
      </c>
      <c r="AC49" s="26">
        <f t="shared" si="4"/>
        <v>17.329999999999998</v>
      </c>
      <c r="AD49" s="26">
        <f t="shared" si="5"/>
        <v>5.67</v>
      </c>
      <c r="AE49" s="50">
        <f t="shared" si="20"/>
        <v>23</v>
      </c>
    </row>
    <row r="50" spans="1:31" ht="14.25" x14ac:dyDescent="0.2">
      <c r="B50" s="101" t="s">
        <v>88</v>
      </c>
      <c r="C50" s="176">
        <v>1.56</v>
      </c>
      <c r="D50" s="282"/>
      <c r="E50" s="145">
        <f t="shared" si="6"/>
        <v>270.41000000000003</v>
      </c>
      <c r="F50" s="288"/>
      <c r="G50" s="145">
        <f t="shared" si="26"/>
        <v>19.23</v>
      </c>
      <c r="H50" s="145">
        <f t="shared" si="8"/>
        <v>94.31</v>
      </c>
      <c r="I50" s="146">
        <f t="shared" si="21"/>
        <v>383.95000000000005</v>
      </c>
      <c r="K50" s="58"/>
      <c r="M50" s="103" t="s">
        <v>88</v>
      </c>
      <c r="N50" s="62">
        <f t="shared" si="10"/>
        <v>270.68</v>
      </c>
      <c r="O50" s="62">
        <f t="shared" si="11"/>
        <v>113.27</v>
      </c>
      <c r="P50" s="62">
        <f t="shared" si="12"/>
        <v>383.95</v>
      </c>
      <c r="Q50" s="105">
        <f t="shared" si="29"/>
        <v>270.68</v>
      </c>
      <c r="R50" s="140">
        <f t="shared" si="13"/>
        <v>1.2783</v>
      </c>
      <c r="S50" s="105">
        <f t="shared" si="30"/>
        <v>346.01</v>
      </c>
      <c r="T50" s="105">
        <f t="shared" si="31"/>
        <v>113.27</v>
      </c>
      <c r="U50" s="141">
        <f t="shared" si="32"/>
        <v>459.28</v>
      </c>
      <c r="W50" s="103" t="s">
        <v>88</v>
      </c>
      <c r="X50" s="36">
        <f t="shared" si="27"/>
        <v>13.56</v>
      </c>
      <c r="Y50" s="62">
        <f t="shared" si="28"/>
        <v>5.67</v>
      </c>
      <c r="Z50" s="36">
        <f t="shared" si="17"/>
        <v>19.23</v>
      </c>
      <c r="AA50" s="26">
        <f t="shared" si="18"/>
        <v>13.56</v>
      </c>
      <c r="AB50" s="266">
        <f t="shared" si="19"/>
        <v>1.2783</v>
      </c>
      <c r="AC50" s="26">
        <f t="shared" si="4"/>
        <v>17.329999999999998</v>
      </c>
      <c r="AD50" s="26">
        <f t="shared" si="5"/>
        <v>5.67</v>
      </c>
      <c r="AE50" s="50">
        <f t="shared" si="20"/>
        <v>23</v>
      </c>
    </row>
    <row r="51" spans="1:31" ht="14.25" x14ac:dyDescent="0.2">
      <c r="B51" s="101" t="s">
        <v>87</v>
      </c>
      <c r="C51" s="176">
        <v>1.22</v>
      </c>
      <c r="D51" s="282"/>
      <c r="E51" s="145">
        <f t="shared" si="6"/>
        <v>211.47</v>
      </c>
      <c r="F51" s="288"/>
      <c r="G51" s="145">
        <f t="shared" si="26"/>
        <v>19.23</v>
      </c>
      <c r="H51" s="145">
        <f t="shared" si="8"/>
        <v>94.31</v>
      </c>
      <c r="I51" s="146">
        <f t="shared" si="21"/>
        <v>325.01</v>
      </c>
      <c r="K51" s="58"/>
      <c r="M51" s="103" t="s">
        <v>87</v>
      </c>
      <c r="N51" s="62">
        <f t="shared" si="10"/>
        <v>229.13</v>
      </c>
      <c r="O51" s="62">
        <f t="shared" si="11"/>
        <v>95.88</v>
      </c>
      <c r="P51" s="62">
        <f t="shared" si="12"/>
        <v>325.01</v>
      </c>
      <c r="Q51" s="105">
        <f t="shared" si="29"/>
        <v>229.13</v>
      </c>
      <c r="R51" s="140">
        <f t="shared" si="13"/>
        <v>1.2783</v>
      </c>
      <c r="S51" s="105">
        <f t="shared" si="30"/>
        <v>292.89999999999998</v>
      </c>
      <c r="T51" s="105">
        <f t="shared" si="31"/>
        <v>95.88</v>
      </c>
      <c r="U51" s="141">
        <f t="shared" si="32"/>
        <v>388.78</v>
      </c>
      <c r="W51" s="103" t="s">
        <v>87</v>
      </c>
      <c r="X51" s="36">
        <f t="shared" si="27"/>
        <v>13.56</v>
      </c>
      <c r="Y51" s="62">
        <f t="shared" si="28"/>
        <v>5.67</v>
      </c>
      <c r="Z51" s="36">
        <f t="shared" si="17"/>
        <v>19.23</v>
      </c>
      <c r="AA51" s="26">
        <f t="shared" si="18"/>
        <v>13.56</v>
      </c>
      <c r="AB51" s="266">
        <f t="shared" si="19"/>
        <v>1.2783</v>
      </c>
      <c r="AC51" s="26">
        <f t="shared" si="4"/>
        <v>17.329999999999998</v>
      </c>
      <c r="AD51" s="26">
        <f t="shared" si="5"/>
        <v>5.67</v>
      </c>
      <c r="AE51" s="50">
        <f t="shared" si="20"/>
        <v>23</v>
      </c>
    </row>
    <row r="52" spans="1:31" ht="14.25" x14ac:dyDescent="0.2">
      <c r="B52" s="101" t="s">
        <v>89</v>
      </c>
      <c r="C52" s="176">
        <v>1.45</v>
      </c>
      <c r="D52" s="282"/>
      <c r="E52" s="145">
        <f t="shared" si="6"/>
        <v>251.34</v>
      </c>
      <c r="F52" s="288"/>
      <c r="G52" s="145">
        <f t="shared" si="26"/>
        <v>19.23</v>
      </c>
      <c r="H52" s="145">
        <f t="shared" si="8"/>
        <v>94.31</v>
      </c>
      <c r="I52" s="146">
        <f t="shared" si="21"/>
        <v>364.88</v>
      </c>
      <c r="K52" s="58"/>
      <c r="M52" s="103" t="s">
        <v>89</v>
      </c>
      <c r="N52" s="62">
        <f t="shared" si="10"/>
        <v>257.24</v>
      </c>
      <c r="O52" s="62">
        <f t="shared" si="11"/>
        <v>107.64</v>
      </c>
      <c r="P52" s="62">
        <f t="shared" si="12"/>
        <v>364.88</v>
      </c>
      <c r="Q52" s="105">
        <f t="shared" si="29"/>
        <v>257.24</v>
      </c>
      <c r="R52" s="140">
        <f t="shared" si="13"/>
        <v>1.2783</v>
      </c>
      <c r="S52" s="105">
        <f t="shared" si="30"/>
        <v>328.83</v>
      </c>
      <c r="T52" s="105">
        <f t="shared" si="31"/>
        <v>107.64</v>
      </c>
      <c r="U52" s="141">
        <f t="shared" si="32"/>
        <v>436.46999999999997</v>
      </c>
      <c r="W52" s="103" t="s">
        <v>89</v>
      </c>
      <c r="X52" s="36">
        <f t="shared" si="27"/>
        <v>13.56</v>
      </c>
      <c r="Y52" s="62">
        <f t="shared" si="28"/>
        <v>5.67</v>
      </c>
      <c r="Z52" s="36">
        <f t="shared" si="17"/>
        <v>19.23</v>
      </c>
      <c r="AA52" s="26">
        <f t="shared" si="18"/>
        <v>13.56</v>
      </c>
      <c r="AB52" s="266">
        <f t="shared" si="19"/>
        <v>1.2783</v>
      </c>
      <c r="AC52" s="26">
        <f t="shared" si="4"/>
        <v>17.329999999999998</v>
      </c>
      <c r="AD52" s="26">
        <f t="shared" si="5"/>
        <v>5.67</v>
      </c>
      <c r="AE52" s="50">
        <f t="shared" si="20"/>
        <v>23</v>
      </c>
    </row>
    <row r="53" spans="1:31" ht="15" thickBot="1" x14ac:dyDescent="0.25">
      <c r="A53" s="20"/>
      <c r="B53" s="102" t="s">
        <v>90</v>
      </c>
      <c r="C53" s="177">
        <v>1.1399999999999999</v>
      </c>
      <c r="D53" s="283"/>
      <c r="E53" s="147">
        <f t="shared" si="6"/>
        <v>197.61</v>
      </c>
      <c r="F53" s="289"/>
      <c r="G53" s="147">
        <f t="shared" si="26"/>
        <v>19.23</v>
      </c>
      <c r="H53" s="147">
        <f t="shared" si="8"/>
        <v>94.31</v>
      </c>
      <c r="I53" s="148">
        <f t="shared" si="21"/>
        <v>311.14999999999998</v>
      </c>
      <c r="J53" s="122"/>
      <c r="K53" s="123"/>
      <c r="L53" s="122"/>
      <c r="M53" s="131" t="s">
        <v>90</v>
      </c>
      <c r="N53" s="63">
        <f t="shared" si="10"/>
        <v>219.36</v>
      </c>
      <c r="O53" s="63">
        <f t="shared" si="11"/>
        <v>91.79</v>
      </c>
      <c r="P53" s="63">
        <f t="shared" si="12"/>
        <v>311.15000000000003</v>
      </c>
      <c r="Q53" s="126">
        <f t="shared" si="29"/>
        <v>219.36</v>
      </c>
      <c r="R53" s="142">
        <f t="shared" si="13"/>
        <v>1.2783</v>
      </c>
      <c r="S53" s="126">
        <f t="shared" si="30"/>
        <v>280.41000000000003</v>
      </c>
      <c r="T53" s="126">
        <f t="shared" si="31"/>
        <v>91.79</v>
      </c>
      <c r="U53" s="143">
        <f t="shared" si="32"/>
        <v>372.20000000000005</v>
      </c>
      <c r="W53" s="131" t="s">
        <v>90</v>
      </c>
      <c r="X53" s="51">
        <f t="shared" si="27"/>
        <v>13.56</v>
      </c>
      <c r="Y53" s="63">
        <f t="shared" si="28"/>
        <v>5.67</v>
      </c>
      <c r="Z53" s="51">
        <f t="shared" si="17"/>
        <v>19.23</v>
      </c>
      <c r="AA53" s="27">
        <f t="shared" si="18"/>
        <v>13.56</v>
      </c>
      <c r="AB53" s="267">
        <f t="shared" si="19"/>
        <v>1.2783</v>
      </c>
      <c r="AC53" s="27">
        <f t="shared" si="4"/>
        <v>17.329999999999998</v>
      </c>
      <c r="AD53" s="27">
        <f t="shared" si="5"/>
        <v>5.67</v>
      </c>
      <c r="AE53" s="60">
        <f t="shared" si="20"/>
        <v>23</v>
      </c>
    </row>
    <row r="54" spans="1:31" ht="14.25" x14ac:dyDescent="0.2">
      <c r="A54" s="133" t="s">
        <v>98</v>
      </c>
      <c r="B54" s="124" t="s">
        <v>91</v>
      </c>
      <c r="C54" s="178">
        <v>1.68</v>
      </c>
      <c r="D54" s="281"/>
      <c r="E54" s="110">
        <f t="shared" si="6"/>
        <v>291.20999999999998</v>
      </c>
      <c r="F54" s="287"/>
      <c r="G54" s="110">
        <f t="shared" si="26"/>
        <v>19.23</v>
      </c>
      <c r="H54" s="110">
        <f t="shared" si="8"/>
        <v>94.31</v>
      </c>
      <c r="I54" s="144">
        <f t="shared" si="21"/>
        <v>404.75</v>
      </c>
      <c r="K54" s="114"/>
      <c r="M54" s="130" t="s">
        <v>91</v>
      </c>
      <c r="N54" s="116">
        <f t="shared" si="10"/>
        <v>285.35000000000002</v>
      </c>
      <c r="O54" s="116">
        <f t="shared" si="11"/>
        <v>119.4</v>
      </c>
      <c r="P54" s="116">
        <f t="shared" si="12"/>
        <v>404.75</v>
      </c>
      <c r="Q54" s="125">
        <f t="shared" si="29"/>
        <v>285.35000000000002</v>
      </c>
      <c r="R54" s="138">
        <f t="shared" si="13"/>
        <v>1.2783</v>
      </c>
      <c r="S54" s="125">
        <f t="shared" si="30"/>
        <v>364.76</v>
      </c>
      <c r="T54" s="125">
        <f t="shared" si="31"/>
        <v>119.4</v>
      </c>
      <c r="U54" s="139">
        <f t="shared" si="32"/>
        <v>484.15999999999997</v>
      </c>
      <c r="W54" s="130" t="s">
        <v>91</v>
      </c>
      <c r="X54" s="115">
        <f t="shared" si="27"/>
        <v>13.56</v>
      </c>
      <c r="Y54" s="116">
        <f t="shared" si="28"/>
        <v>5.67</v>
      </c>
      <c r="Z54" s="115">
        <f t="shared" si="17"/>
        <v>19.23</v>
      </c>
      <c r="AA54" s="117">
        <f t="shared" si="18"/>
        <v>13.56</v>
      </c>
      <c r="AB54" s="268">
        <f t="shared" si="19"/>
        <v>1.2783</v>
      </c>
      <c r="AC54" s="117">
        <f t="shared" si="4"/>
        <v>17.329999999999998</v>
      </c>
      <c r="AD54" s="117">
        <f t="shared" si="5"/>
        <v>5.67</v>
      </c>
      <c r="AE54" s="119">
        <f t="shared" si="20"/>
        <v>23</v>
      </c>
    </row>
    <row r="55" spans="1:31" ht="14.25" x14ac:dyDescent="0.2">
      <c r="A55" s="133" t="s">
        <v>99</v>
      </c>
      <c r="B55" s="101" t="s">
        <v>92</v>
      </c>
      <c r="C55" s="176">
        <v>1.5</v>
      </c>
      <c r="D55" s="282"/>
      <c r="E55" s="145">
        <f t="shared" si="6"/>
        <v>260.01</v>
      </c>
      <c r="F55" s="288"/>
      <c r="G55" s="145">
        <f t="shared" si="26"/>
        <v>19.23</v>
      </c>
      <c r="H55" s="145">
        <f t="shared" si="8"/>
        <v>94.31</v>
      </c>
      <c r="I55" s="146">
        <f t="shared" si="21"/>
        <v>373.55</v>
      </c>
      <c r="K55" s="58"/>
      <c r="M55" s="103" t="s">
        <v>92</v>
      </c>
      <c r="N55" s="62">
        <f t="shared" si="10"/>
        <v>263.35000000000002</v>
      </c>
      <c r="O55" s="62">
        <f t="shared" si="11"/>
        <v>110.2</v>
      </c>
      <c r="P55" s="62">
        <f t="shared" si="12"/>
        <v>373.55</v>
      </c>
      <c r="Q55" s="105">
        <f t="shared" si="29"/>
        <v>263.35000000000002</v>
      </c>
      <c r="R55" s="140">
        <f t="shared" si="13"/>
        <v>1.2783</v>
      </c>
      <c r="S55" s="105">
        <f t="shared" si="30"/>
        <v>336.64</v>
      </c>
      <c r="T55" s="105">
        <f t="shared" si="31"/>
        <v>110.2</v>
      </c>
      <c r="U55" s="141">
        <f t="shared" si="32"/>
        <v>446.84</v>
      </c>
      <c r="W55" s="103" t="s">
        <v>92</v>
      </c>
      <c r="X55" s="36">
        <f t="shared" si="27"/>
        <v>13.56</v>
      </c>
      <c r="Y55" s="62">
        <f t="shared" si="28"/>
        <v>5.67</v>
      </c>
      <c r="Z55" s="36">
        <f t="shared" si="17"/>
        <v>19.23</v>
      </c>
      <c r="AA55" s="26">
        <f t="shared" si="18"/>
        <v>13.56</v>
      </c>
      <c r="AB55" s="266">
        <f t="shared" si="19"/>
        <v>1.2783</v>
      </c>
      <c r="AC55" s="26">
        <f t="shared" si="4"/>
        <v>17.329999999999998</v>
      </c>
      <c r="AD55" s="26">
        <f t="shared" si="5"/>
        <v>5.67</v>
      </c>
      <c r="AE55" s="50">
        <f t="shared" si="20"/>
        <v>23</v>
      </c>
    </row>
    <row r="56" spans="1:31" ht="14.25" x14ac:dyDescent="0.2">
      <c r="B56" s="101" t="s">
        <v>93</v>
      </c>
      <c r="C56" s="176">
        <v>1.56</v>
      </c>
      <c r="D56" s="282"/>
      <c r="E56" s="145">
        <f t="shared" si="6"/>
        <v>270.41000000000003</v>
      </c>
      <c r="F56" s="288"/>
      <c r="G56" s="145">
        <f t="shared" si="26"/>
        <v>19.23</v>
      </c>
      <c r="H56" s="145">
        <f t="shared" si="8"/>
        <v>94.31</v>
      </c>
      <c r="I56" s="146">
        <f t="shared" si="21"/>
        <v>383.95000000000005</v>
      </c>
      <c r="K56" s="58"/>
      <c r="M56" s="103" t="s">
        <v>93</v>
      </c>
      <c r="N56" s="62">
        <f t="shared" si="10"/>
        <v>270.68</v>
      </c>
      <c r="O56" s="62">
        <f t="shared" si="11"/>
        <v>113.27</v>
      </c>
      <c r="P56" s="62">
        <f t="shared" si="12"/>
        <v>383.95</v>
      </c>
      <c r="Q56" s="105">
        <f t="shared" si="29"/>
        <v>270.68</v>
      </c>
      <c r="R56" s="140">
        <f t="shared" si="13"/>
        <v>1.2783</v>
      </c>
      <c r="S56" s="105">
        <f t="shared" si="30"/>
        <v>346.01</v>
      </c>
      <c r="T56" s="105">
        <f t="shared" si="31"/>
        <v>113.27</v>
      </c>
      <c r="U56" s="141">
        <f t="shared" si="32"/>
        <v>459.28</v>
      </c>
      <c r="W56" s="103" t="s">
        <v>93</v>
      </c>
      <c r="X56" s="36">
        <f t="shared" si="27"/>
        <v>13.56</v>
      </c>
      <c r="Y56" s="62">
        <f t="shared" si="28"/>
        <v>5.67</v>
      </c>
      <c r="Z56" s="36">
        <f t="shared" si="17"/>
        <v>19.23</v>
      </c>
      <c r="AA56" s="26">
        <f t="shared" si="18"/>
        <v>13.56</v>
      </c>
      <c r="AB56" s="266">
        <f t="shared" si="19"/>
        <v>1.2783</v>
      </c>
      <c r="AC56" s="26">
        <f t="shared" si="4"/>
        <v>17.329999999999998</v>
      </c>
      <c r="AD56" s="26">
        <f t="shared" si="5"/>
        <v>5.67</v>
      </c>
      <c r="AE56" s="50">
        <f t="shared" si="20"/>
        <v>23</v>
      </c>
    </row>
    <row r="57" spans="1:31" ht="14.25" x14ac:dyDescent="0.2">
      <c r="B57" s="101" t="s">
        <v>94</v>
      </c>
      <c r="C57" s="176">
        <v>1.38</v>
      </c>
      <c r="D57" s="282"/>
      <c r="E57" s="145">
        <f t="shared" si="6"/>
        <v>239.21</v>
      </c>
      <c r="F57" s="288"/>
      <c r="G57" s="145">
        <f t="shared" si="26"/>
        <v>19.23</v>
      </c>
      <c r="H57" s="145">
        <f t="shared" si="8"/>
        <v>94.31</v>
      </c>
      <c r="I57" s="146">
        <f t="shared" si="21"/>
        <v>352.75</v>
      </c>
      <c r="K57" s="58"/>
      <c r="M57" s="103" t="s">
        <v>94</v>
      </c>
      <c r="N57" s="62">
        <f t="shared" si="10"/>
        <v>248.69</v>
      </c>
      <c r="O57" s="62">
        <f t="shared" si="11"/>
        <v>104.06</v>
      </c>
      <c r="P57" s="62">
        <f t="shared" si="12"/>
        <v>352.75</v>
      </c>
      <c r="Q57" s="105">
        <f t="shared" si="29"/>
        <v>248.69</v>
      </c>
      <c r="R57" s="140">
        <f t="shared" si="13"/>
        <v>1.2783</v>
      </c>
      <c r="S57" s="105">
        <f t="shared" si="30"/>
        <v>317.89999999999998</v>
      </c>
      <c r="T57" s="105">
        <f t="shared" si="31"/>
        <v>104.06</v>
      </c>
      <c r="U57" s="141">
        <f t="shared" si="32"/>
        <v>421.96</v>
      </c>
      <c r="W57" s="103" t="s">
        <v>94</v>
      </c>
      <c r="X57" s="36">
        <f t="shared" si="27"/>
        <v>13.56</v>
      </c>
      <c r="Y57" s="62">
        <f t="shared" si="28"/>
        <v>5.67</v>
      </c>
      <c r="Z57" s="36">
        <f t="shared" si="17"/>
        <v>19.23</v>
      </c>
      <c r="AA57" s="26">
        <f t="shared" si="18"/>
        <v>13.56</v>
      </c>
      <c r="AB57" s="266">
        <f t="shared" si="19"/>
        <v>1.2783</v>
      </c>
      <c r="AC57" s="26">
        <f t="shared" si="4"/>
        <v>17.329999999999998</v>
      </c>
      <c r="AD57" s="26">
        <f t="shared" si="5"/>
        <v>5.67</v>
      </c>
      <c r="AE57" s="50">
        <f t="shared" si="20"/>
        <v>23</v>
      </c>
    </row>
    <row r="58" spans="1:31" ht="14.25" x14ac:dyDescent="0.2">
      <c r="B58" s="101" t="s">
        <v>24</v>
      </c>
      <c r="C58" s="176">
        <v>1.29</v>
      </c>
      <c r="D58" s="282"/>
      <c r="E58" s="145">
        <f t="shared" si="6"/>
        <v>223.61</v>
      </c>
      <c r="F58" s="282"/>
      <c r="G58" s="105">
        <f t="shared" si="26"/>
        <v>19.23</v>
      </c>
      <c r="H58" s="145">
        <f t="shared" si="8"/>
        <v>94.31</v>
      </c>
      <c r="I58" s="42">
        <f t="shared" ref="I58:I77" si="33">SUM(E58:H58)</f>
        <v>337.15</v>
      </c>
      <c r="K58" s="58">
        <f t="shared" ref="K58:K77" si="34">+E58/I58</f>
        <v>0.66323594839092403</v>
      </c>
      <c r="M58" s="101" t="s">
        <v>24</v>
      </c>
      <c r="N58" s="36">
        <f t="shared" si="10"/>
        <v>237.69</v>
      </c>
      <c r="O58" s="62">
        <f t="shared" si="11"/>
        <v>99.46</v>
      </c>
      <c r="P58" s="36">
        <f t="shared" si="12"/>
        <v>337.15</v>
      </c>
      <c r="Q58" s="26">
        <f t="shared" ref="Q58:Q77" si="35">+N58</f>
        <v>237.69</v>
      </c>
      <c r="R58" s="91">
        <f t="shared" si="13"/>
        <v>1.2783</v>
      </c>
      <c r="S58" s="26">
        <f t="shared" ref="S58:S77" si="36">ROUND(+Q58*R58,2)</f>
        <v>303.83999999999997</v>
      </c>
      <c r="T58" s="26">
        <f t="shared" ref="T58:T77" si="37">+O58</f>
        <v>99.46</v>
      </c>
      <c r="U58" s="50">
        <f t="shared" ref="U58:U77" si="38">+S58+T58</f>
        <v>403.29999999999995</v>
      </c>
      <c r="W58" s="101" t="s">
        <v>24</v>
      </c>
      <c r="X58" s="36">
        <f t="shared" si="27"/>
        <v>13.56</v>
      </c>
      <c r="Y58" s="62">
        <f t="shared" si="28"/>
        <v>5.67</v>
      </c>
      <c r="Z58" s="36">
        <f t="shared" si="17"/>
        <v>19.23</v>
      </c>
      <c r="AA58" s="26">
        <f t="shared" si="18"/>
        <v>13.56</v>
      </c>
      <c r="AB58" s="266">
        <f t="shared" si="19"/>
        <v>1.2783</v>
      </c>
      <c r="AC58" s="26">
        <f t="shared" si="4"/>
        <v>17.329999999999998</v>
      </c>
      <c r="AD58" s="26">
        <f t="shared" si="5"/>
        <v>5.67</v>
      </c>
      <c r="AE58" s="50">
        <f t="shared" si="20"/>
        <v>23</v>
      </c>
    </row>
    <row r="59" spans="1:31" ht="14.25" x14ac:dyDescent="0.2">
      <c r="B59" s="101" t="s">
        <v>25</v>
      </c>
      <c r="C59" s="176">
        <v>1.1499999999999999</v>
      </c>
      <c r="D59" s="282"/>
      <c r="E59" s="145">
        <f t="shared" si="6"/>
        <v>199.34</v>
      </c>
      <c r="F59" s="282"/>
      <c r="G59" s="105">
        <f t="shared" si="26"/>
        <v>19.23</v>
      </c>
      <c r="H59" s="145">
        <f t="shared" si="8"/>
        <v>94.31</v>
      </c>
      <c r="I59" s="42">
        <f t="shared" si="33"/>
        <v>312.88</v>
      </c>
      <c r="K59" s="58">
        <f t="shared" si="34"/>
        <v>0.63711327026335973</v>
      </c>
      <c r="M59" s="101" t="s">
        <v>25</v>
      </c>
      <c r="N59" s="36">
        <f t="shared" si="10"/>
        <v>220.58</v>
      </c>
      <c r="O59" s="62">
        <f t="shared" si="11"/>
        <v>92.3</v>
      </c>
      <c r="P59" s="36">
        <f t="shared" si="12"/>
        <v>312.88</v>
      </c>
      <c r="Q59" s="26">
        <f t="shared" si="35"/>
        <v>220.58</v>
      </c>
      <c r="R59" s="91">
        <f t="shared" si="13"/>
        <v>1.2783</v>
      </c>
      <c r="S59" s="26">
        <f t="shared" si="36"/>
        <v>281.97000000000003</v>
      </c>
      <c r="T59" s="26">
        <f t="shared" si="37"/>
        <v>92.3</v>
      </c>
      <c r="U59" s="50">
        <f t="shared" si="38"/>
        <v>374.27000000000004</v>
      </c>
      <c r="W59" s="101" t="s">
        <v>25</v>
      </c>
      <c r="X59" s="36">
        <f t="shared" si="27"/>
        <v>13.56</v>
      </c>
      <c r="Y59" s="62">
        <f t="shared" si="28"/>
        <v>5.67</v>
      </c>
      <c r="Z59" s="36">
        <f t="shared" si="17"/>
        <v>19.23</v>
      </c>
      <c r="AA59" s="26">
        <f t="shared" si="18"/>
        <v>13.56</v>
      </c>
      <c r="AB59" s="266">
        <f t="shared" si="19"/>
        <v>1.2783</v>
      </c>
      <c r="AC59" s="26">
        <f t="shared" si="4"/>
        <v>17.329999999999998</v>
      </c>
      <c r="AD59" s="26">
        <f t="shared" si="5"/>
        <v>5.67</v>
      </c>
      <c r="AE59" s="50">
        <f t="shared" si="20"/>
        <v>23</v>
      </c>
    </row>
    <row r="60" spans="1:31" ht="14.25" x14ac:dyDescent="0.2">
      <c r="B60" s="101" t="s">
        <v>26</v>
      </c>
      <c r="C60" s="176">
        <v>1.1499999999999999</v>
      </c>
      <c r="D60" s="282"/>
      <c r="E60" s="145">
        <f t="shared" si="6"/>
        <v>199.34</v>
      </c>
      <c r="F60" s="282"/>
      <c r="G60" s="105">
        <f t="shared" si="26"/>
        <v>19.23</v>
      </c>
      <c r="H60" s="145">
        <f t="shared" si="8"/>
        <v>94.31</v>
      </c>
      <c r="I60" s="42">
        <f t="shared" si="33"/>
        <v>312.88</v>
      </c>
      <c r="K60" s="58">
        <f t="shared" si="34"/>
        <v>0.63711327026335973</v>
      </c>
      <c r="M60" s="101" t="s">
        <v>26</v>
      </c>
      <c r="N60" s="36">
        <f t="shared" si="10"/>
        <v>220.58</v>
      </c>
      <c r="O60" s="62">
        <f t="shared" si="11"/>
        <v>92.3</v>
      </c>
      <c r="P60" s="36">
        <f t="shared" si="12"/>
        <v>312.88</v>
      </c>
      <c r="Q60" s="26">
        <f t="shared" si="35"/>
        <v>220.58</v>
      </c>
      <c r="R60" s="91">
        <f t="shared" si="13"/>
        <v>1.2783</v>
      </c>
      <c r="S60" s="26">
        <f t="shared" si="36"/>
        <v>281.97000000000003</v>
      </c>
      <c r="T60" s="26">
        <f t="shared" si="37"/>
        <v>92.3</v>
      </c>
      <c r="U60" s="50">
        <f t="shared" si="38"/>
        <v>374.27000000000004</v>
      </c>
      <c r="W60" s="101" t="s">
        <v>26</v>
      </c>
      <c r="X60" s="36">
        <f t="shared" si="27"/>
        <v>13.56</v>
      </c>
      <c r="Y60" s="62">
        <f t="shared" si="28"/>
        <v>5.67</v>
      </c>
      <c r="Z60" s="36">
        <f t="shared" si="17"/>
        <v>19.23</v>
      </c>
      <c r="AA60" s="26">
        <f t="shared" si="18"/>
        <v>13.56</v>
      </c>
      <c r="AB60" s="266">
        <f t="shared" si="19"/>
        <v>1.2783</v>
      </c>
      <c r="AC60" s="26">
        <f t="shared" si="4"/>
        <v>17.329999999999998</v>
      </c>
      <c r="AD60" s="26">
        <f t="shared" si="5"/>
        <v>5.67</v>
      </c>
      <c r="AE60" s="50">
        <f t="shared" si="20"/>
        <v>23</v>
      </c>
    </row>
    <row r="61" spans="1:31" ht="14.25" x14ac:dyDescent="0.2">
      <c r="B61" s="101" t="s">
        <v>27</v>
      </c>
      <c r="C61" s="176">
        <v>1.02</v>
      </c>
      <c r="D61" s="282"/>
      <c r="E61" s="145">
        <f t="shared" si="6"/>
        <v>176.81</v>
      </c>
      <c r="F61" s="282"/>
      <c r="G61" s="105">
        <f t="shared" si="26"/>
        <v>19.23</v>
      </c>
      <c r="H61" s="145">
        <f t="shared" si="8"/>
        <v>94.31</v>
      </c>
      <c r="I61" s="42">
        <f t="shared" si="33"/>
        <v>290.35000000000002</v>
      </c>
      <c r="K61" s="58">
        <f t="shared" si="34"/>
        <v>0.60895470983296018</v>
      </c>
      <c r="M61" s="101" t="s">
        <v>27</v>
      </c>
      <c r="N61" s="36">
        <f t="shared" si="10"/>
        <v>204.7</v>
      </c>
      <c r="O61" s="62">
        <f t="shared" si="11"/>
        <v>85.65</v>
      </c>
      <c r="P61" s="36">
        <f t="shared" si="12"/>
        <v>290.35000000000002</v>
      </c>
      <c r="Q61" s="26">
        <f t="shared" si="35"/>
        <v>204.7</v>
      </c>
      <c r="R61" s="91">
        <f t="shared" si="13"/>
        <v>1.2783</v>
      </c>
      <c r="S61" s="26">
        <f t="shared" si="36"/>
        <v>261.67</v>
      </c>
      <c r="T61" s="26">
        <f t="shared" si="37"/>
        <v>85.65</v>
      </c>
      <c r="U61" s="50">
        <f t="shared" si="38"/>
        <v>347.32000000000005</v>
      </c>
      <c r="W61" s="101" t="s">
        <v>27</v>
      </c>
      <c r="X61" s="36">
        <f t="shared" si="27"/>
        <v>13.56</v>
      </c>
      <c r="Y61" s="62">
        <f t="shared" si="28"/>
        <v>5.67</v>
      </c>
      <c r="Z61" s="36">
        <f t="shared" si="17"/>
        <v>19.23</v>
      </c>
      <c r="AA61" s="26">
        <f t="shared" si="18"/>
        <v>13.56</v>
      </c>
      <c r="AB61" s="266">
        <f t="shared" si="19"/>
        <v>1.2783</v>
      </c>
      <c r="AC61" s="26">
        <f t="shared" si="4"/>
        <v>17.329999999999998</v>
      </c>
      <c r="AD61" s="26">
        <f t="shared" si="5"/>
        <v>5.67</v>
      </c>
      <c r="AE61" s="50">
        <f t="shared" si="20"/>
        <v>23</v>
      </c>
    </row>
    <row r="62" spans="1:31" ht="14.25" x14ac:dyDescent="0.2">
      <c r="B62" s="101" t="s">
        <v>28</v>
      </c>
      <c r="C62" s="176">
        <v>0.88</v>
      </c>
      <c r="D62" s="282"/>
      <c r="E62" s="145">
        <f t="shared" si="6"/>
        <v>152.54</v>
      </c>
      <c r="F62" s="282"/>
      <c r="G62" s="105">
        <f t="shared" si="26"/>
        <v>19.23</v>
      </c>
      <c r="H62" s="145">
        <f t="shared" si="8"/>
        <v>94.31</v>
      </c>
      <c r="I62" s="42">
        <f t="shared" si="33"/>
        <v>266.08</v>
      </c>
      <c r="K62" s="58">
        <f t="shared" si="34"/>
        <v>0.57328622970535181</v>
      </c>
      <c r="M62" s="101" t="s">
        <v>28</v>
      </c>
      <c r="N62" s="36">
        <f t="shared" si="10"/>
        <v>187.59</v>
      </c>
      <c r="O62" s="62">
        <f t="shared" si="11"/>
        <v>78.489999999999995</v>
      </c>
      <c r="P62" s="36">
        <f t="shared" si="12"/>
        <v>266.08</v>
      </c>
      <c r="Q62" s="26">
        <f t="shared" si="35"/>
        <v>187.59</v>
      </c>
      <c r="R62" s="91">
        <f t="shared" si="13"/>
        <v>1.2783</v>
      </c>
      <c r="S62" s="26">
        <f t="shared" si="36"/>
        <v>239.8</v>
      </c>
      <c r="T62" s="26">
        <f t="shared" si="37"/>
        <v>78.489999999999995</v>
      </c>
      <c r="U62" s="50">
        <f t="shared" si="38"/>
        <v>318.29000000000002</v>
      </c>
      <c r="W62" s="101" t="s">
        <v>28</v>
      </c>
      <c r="X62" s="36">
        <f t="shared" si="27"/>
        <v>13.56</v>
      </c>
      <c r="Y62" s="62">
        <f t="shared" si="28"/>
        <v>5.67</v>
      </c>
      <c r="Z62" s="36">
        <f t="shared" si="17"/>
        <v>19.23</v>
      </c>
      <c r="AA62" s="26">
        <f t="shared" si="18"/>
        <v>13.56</v>
      </c>
      <c r="AB62" s="266">
        <f t="shared" si="19"/>
        <v>1.2783</v>
      </c>
      <c r="AC62" s="26">
        <f t="shared" si="4"/>
        <v>17.329999999999998</v>
      </c>
      <c r="AD62" s="26">
        <f t="shared" si="5"/>
        <v>5.67</v>
      </c>
      <c r="AE62" s="50">
        <f t="shared" si="20"/>
        <v>23</v>
      </c>
    </row>
    <row r="63" spans="1:31" ht="15" thickBot="1" x14ac:dyDescent="0.25">
      <c r="A63" s="20"/>
      <c r="B63" s="102" t="s">
        <v>29</v>
      </c>
      <c r="C63" s="177">
        <v>0.78</v>
      </c>
      <c r="D63" s="283"/>
      <c r="E63" s="147">
        <f t="shared" si="6"/>
        <v>135.21</v>
      </c>
      <c r="F63" s="283"/>
      <c r="G63" s="126">
        <f t="shared" si="26"/>
        <v>19.23</v>
      </c>
      <c r="H63" s="147">
        <f t="shared" si="8"/>
        <v>94.31</v>
      </c>
      <c r="I63" s="44">
        <f t="shared" si="33"/>
        <v>248.75</v>
      </c>
      <c r="J63" s="122"/>
      <c r="K63" s="123">
        <f t="shared" si="34"/>
        <v>0.54355778894472362</v>
      </c>
      <c r="L63" s="122"/>
      <c r="M63" s="102" t="s">
        <v>29</v>
      </c>
      <c r="N63" s="51">
        <f t="shared" si="10"/>
        <v>175.37</v>
      </c>
      <c r="O63" s="63">
        <f t="shared" si="11"/>
        <v>73.38</v>
      </c>
      <c r="P63" s="51">
        <f t="shared" si="12"/>
        <v>248.75</v>
      </c>
      <c r="Q63" s="27">
        <f t="shared" si="35"/>
        <v>175.37</v>
      </c>
      <c r="R63" s="92">
        <f t="shared" si="13"/>
        <v>1.2783</v>
      </c>
      <c r="S63" s="27">
        <f t="shared" si="36"/>
        <v>224.18</v>
      </c>
      <c r="T63" s="27">
        <f t="shared" si="37"/>
        <v>73.38</v>
      </c>
      <c r="U63" s="60">
        <f t="shared" si="38"/>
        <v>297.56</v>
      </c>
      <c r="W63" s="102" t="s">
        <v>29</v>
      </c>
      <c r="X63" s="51">
        <f t="shared" si="27"/>
        <v>13.56</v>
      </c>
      <c r="Y63" s="63">
        <f t="shared" si="28"/>
        <v>5.67</v>
      </c>
      <c r="Z63" s="51">
        <f t="shared" si="17"/>
        <v>19.23</v>
      </c>
      <c r="AA63" s="27">
        <f t="shared" si="18"/>
        <v>13.56</v>
      </c>
      <c r="AB63" s="267">
        <f t="shared" si="19"/>
        <v>1.2783</v>
      </c>
      <c r="AC63" s="27">
        <f t="shared" si="4"/>
        <v>17.329999999999998</v>
      </c>
      <c r="AD63" s="27">
        <f t="shared" si="5"/>
        <v>5.67</v>
      </c>
      <c r="AE63" s="60">
        <f t="shared" si="20"/>
        <v>23</v>
      </c>
    </row>
    <row r="64" spans="1:31" ht="14.25" x14ac:dyDescent="0.2">
      <c r="A64" s="133" t="s">
        <v>101</v>
      </c>
      <c r="B64" s="124" t="s">
        <v>30</v>
      </c>
      <c r="C64" s="278">
        <v>0.97</v>
      </c>
      <c r="D64" s="284"/>
      <c r="E64" s="110">
        <f t="shared" si="6"/>
        <v>168.14</v>
      </c>
      <c r="F64" s="281"/>
      <c r="G64" s="125">
        <f t="shared" si="26"/>
        <v>19.23</v>
      </c>
      <c r="H64" s="110">
        <f t="shared" si="8"/>
        <v>94.31</v>
      </c>
      <c r="I64" s="113">
        <f t="shared" si="33"/>
        <v>281.67999999999995</v>
      </c>
      <c r="K64" s="114">
        <f t="shared" si="34"/>
        <v>0.59691848906560641</v>
      </c>
      <c r="M64" s="124" t="s">
        <v>30</v>
      </c>
      <c r="N64" s="115">
        <f t="shared" si="10"/>
        <v>198.58</v>
      </c>
      <c r="O64" s="116">
        <f t="shared" si="11"/>
        <v>83.1</v>
      </c>
      <c r="P64" s="115">
        <f t="shared" si="12"/>
        <v>281.68</v>
      </c>
      <c r="Q64" s="117">
        <f t="shared" si="35"/>
        <v>198.58</v>
      </c>
      <c r="R64" s="118">
        <f t="shared" si="13"/>
        <v>1.2783</v>
      </c>
      <c r="S64" s="117">
        <f t="shared" si="36"/>
        <v>253.84</v>
      </c>
      <c r="T64" s="117">
        <f t="shared" si="37"/>
        <v>83.1</v>
      </c>
      <c r="U64" s="119">
        <f t="shared" si="38"/>
        <v>336.94</v>
      </c>
      <c r="W64" s="124" t="s">
        <v>30</v>
      </c>
      <c r="X64" s="115">
        <f t="shared" si="27"/>
        <v>13.56</v>
      </c>
      <c r="Y64" s="116">
        <f t="shared" si="28"/>
        <v>5.67</v>
      </c>
      <c r="Z64" s="115">
        <f t="shared" si="17"/>
        <v>19.23</v>
      </c>
      <c r="AA64" s="117">
        <f t="shared" si="18"/>
        <v>13.56</v>
      </c>
      <c r="AB64" s="268">
        <f t="shared" si="19"/>
        <v>1.2783</v>
      </c>
      <c r="AC64" s="117">
        <f t="shared" si="4"/>
        <v>17.329999999999998</v>
      </c>
      <c r="AD64" s="117">
        <f t="shared" si="5"/>
        <v>5.67</v>
      </c>
      <c r="AE64" s="119">
        <f t="shared" si="20"/>
        <v>23</v>
      </c>
    </row>
    <row r="65" spans="1:31" ht="14.25" x14ac:dyDescent="0.2">
      <c r="A65" s="132" t="s">
        <v>105</v>
      </c>
      <c r="B65" s="101" t="s">
        <v>31</v>
      </c>
      <c r="C65" s="279">
        <v>0.9</v>
      </c>
      <c r="D65" s="285"/>
      <c r="E65" s="145">
        <f t="shared" si="6"/>
        <v>156.01</v>
      </c>
      <c r="F65" s="282"/>
      <c r="G65" s="105">
        <f t="shared" si="26"/>
        <v>19.23</v>
      </c>
      <c r="H65" s="145">
        <f t="shared" si="8"/>
        <v>94.31</v>
      </c>
      <c r="I65" s="42">
        <f t="shared" si="33"/>
        <v>269.54999999999995</v>
      </c>
      <c r="K65" s="58">
        <f t="shared" si="34"/>
        <v>0.5787794472268597</v>
      </c>
      <c r="M65" s="101" t="s">
        <v>31</v>
      </c>
      <c r="N65" s="36">
        <f t="shared" si="10"/>
        <v>190.03</v>
      </c>
      <c r="O65" s="62">
        <f t="shared" si="11"/>
        <v>79.52</v>
      </c>
      <c r="P65" s="36">
        <f t="shared" si="12"/>
        <v>269.55</v>
      </c>
      <c r="Q65" s="26">
        <f t="shared" si="35"/>
        <v>190.03</v>
      </c>
      <c r="R65" s="91">
        <f t="shared" si="13"/>
        <v>1.2783</v>
      </c>
      <c r="S65" s="26">
        <f t="shared" si="36"/>
        <v>242.92</v>
      </c>
      <c r="T65" s="26">
        <f t="shared" si="37"/>
        <v>79.52</v>
      </c>
      <c r="U65" s="50">
        <f t="shared" si="38"/>
        <v>322.44</v>
      </c>
      <c r="W65" s="101" t="s">
        <v>31</v>
      </c>
      <c r="X65" s="36">
        <f t="shared" si="27"/>
        <v>13.56</v>
      </c>
      <c r="Y65" s="62">
        <f t="shared" si="28"/>
        <v>5.67</v>
      </c>
      <c r="Z65" s="36">
        <f t="shared" si="17"/>
        <v>19.23</v>
      </c>
      <c r="AA65" s="26">
        <f t="shared" si="18"/>
        <v>13.56</v>
      </c>
      <c r="AB65" s="266">
        <f t="shared" si="19"/>
        <v>1.2783</v>
      </c>
      <c r="AC65" s="26">
        <f t="shared" si="4"/>
        <v>17.329999999999998</v>
      </c>
      <c r="AD65" s="26">
        <f t="shared" si="5"/>
        <v>5.67</v>
      </c>
      <c r="AE65" s="50">
        <f t="shared" si="20"/>
        <v>23</v>
      </c>
    </row>
    <row r="66" spans="1:31" ht="14.25" x14ac:dyDescent="0.2">
      <c r="A66" s="132" t="s">
        <v>100</v>
      </c>
      <c r="B66" s="101" t="s">
        <v>32</v>
      </c>
      <c r="C66" s="279">
        <v>0.7</v>
      </c>
      <c r="D66" s="285"/>
      <c r="E66" s="145">
        <f t="shared" si="6"/>
        <v>121.34</v>
      </c>
      <c r="F66" s="282"/>
      <c r="G66" s="105">
        <f t="shared" si="26"/>
        <v>19.23</v>
      </c>
      <c r="H66" s="145">
        <f t="shared" si="8"/>
        <v>94.31</v>
      </c>
      <c r="I66" s="42">
        <f t="shared" si="33"/>
        <v>234.88</v>
      </c>
      <c r="K66" s="58">
        <f t="shared" si="34"/>
        <v>0.51660422343324253</v>
      </c>
      <c r="M66" s="101" t="s">
        <v>32</v>
      </c>
      <c r="N66" s="36">
        <f t="shared" si="10"/>
        <v>165.59</v>
      </c>
      <c r="O66" s="62">
        <f t="shared" si="11"/>
        <v>69.290000000000006</v>
      </c>
      <c r="P66" s="36">
        <f t="shared" si="12"/>
        <v>234.88</v>
      </c>
      <c r="Q66" s="26">
        <f t="shared" si="35"/>
        <v>165.59</v>
      </c>
      <c r="R66" s="91">
        <f t="shared" si="13"/>
        <v>1.2783</v>
      </c>
      <c r="S66" s="26">
        <f t="shared" si="36"/>
        <v>211.67</v>
      </c>
      <c r="T66" s="26">
        <f t="shared" si="37"/>
        <v>69.290000000000006</v>
      </c>
      <c r="U66" s="50">
        <f t="shared" si="38"/>
        <v>280.95999999999998</v>
      </c>
      <c r="W66" s="101" t="s">
        <v>32</v>
      </c>
      <c r="X66" s="36">
        <f t="shared" si="27"/>
        <v>13.56</v>
      </c>
      <c r="Y66" s="62">
        <f t="shared" si="28"/>
        <v>5.67</v>
      </c>
      <c r="Z66" s="36">
        <f t="shared" si="17"/>
        <v>19.23</v>
      </c>
      <c r="AA66" s="26">
        <f t="shared" si="18"/>
        <v>13.56</v>
      </c>
      <c r="AB66" s="266">
        <f t="shared" si="19"/>
        <v>1.2783</v>
      </c>
      <c r="AC66" s="26">
        <f t="shared" si="4"/>
        <v>17.329999999999998</v>
      </c>
      <c r="AD66" s="26">
        <f t="shared" si="5"/>
        <v>5.67</v>
      </c>
      <c r="AE66" s="50">
        <f t="shared" si="20"/>
        <v>23</v>
      </c>
    </row>
    <row r="67" spans="1:31" ht="15" thickBot="1" x14ac:dyDescent="0.25">
      <c r="A67" s="20"/>
      <c r="B67" s="102" t="s">
        <v>33</v>
      </c>
      <c r="C67" s="280">
        <v>0.64</v>
      </c>
      <c r="D67" s="286"/>
      <c r="E67" s="147">
        <f t="shared" si="6"/>
        <v>110.94</v>
      </c>
      <c r="F67" s="283"/>
      <c r="G67" s="126">
        <f t="shared" si="26"/>
        <v>19.23</v>
      </c>
      <c r="H67" s="147">
        <f t="shared" si="8"/>
        <v>94.31</v>
      </c>
      <c r="I67" s="44">
        <f t="shared" si="33"/>
        <v>224.48</v>
      </c>
      <c r="J67" s="122"/>
      <c r="K67" s="123">
        <f t="shared" si="34"/>
        <v>0.49420883820384892</v>
      </c>
      <c r="L67" s="122"/>
      <c r="M67" s="102" t="s">
        <v>33</v>
      </c>
      <c r="N67" s="51">
        <f t="shared" si="10"/>
        <v>158.26</v>
      </c>
      <c r="O67" s="63">
        <f t="shared" si="11"/>
        <v>66.22</v>
      </c>
      <c r="P67" s="51">
        <f t="shared" si="12"/>
        <v>224.48</v>
      </c>
      <c r="Q67" s="27">
        <f t="shared" si="35"/>
        <v>158.26</v>
      </c>
      <c r="R67" s="92">
        <f t="shared" si="13"/>
        <v>1.2783</v>
      </c>
      <c r="S67" s="27">
        <f t="shared" si="36"/>
        <v>202.3</v>
      </c>
      <c r="T67" s="27">
        <f t="shared" si="37"/>
        <v>66.22</v>
      </c>
      <c r="U67" s="60">
        <f t="shared" si="38"/>
        <v>268.52</v>
      </c>
      <c r="W67" s="102" t="s">
        <v>33</v>
      </c>
      <c r="X67" s="51">
        <f t="shared" si="27"/>
        <v>13.56</v>
      </c>
      <c r="Y67" s="63">
        <f t="shared" si="28"/>
        <v>5.67</v>
      </c>
      <c r="Z67" s="51">
        <f t="shared" si="17"/>
        <v>19.23</v>
      </c>
      <c r="AA67" s="27">
        <f t="shared" si="18"/>
        <v>13.56</v>
      </c>
      <c r="AB67" s="267">
        <f t="shared" si="19"/>
        <v>1.2783</v>
      </c>
      <c r="AC67" s="27">
        <f t="shared" si="4"/>
        <v>17.329999999999998</v>
      </c>
      <c r="AD67" s="27">
        <f t="shared" si="5"/>
        <v>5.67</v>
      </c>
      <c r="AE67" s="60">
        <f t="shared" si="20"/>
        <v>23</v>
      </c>
    </row>
    <row r="68" spans="1:31" ht="14.25" x14ac:dyDescent="0.2">
      <c r="A68" s="133" t="s">
        <v>102</v>
      </c>
      <c r="B68" s="124" t="s">
        <v>34</v>
      </c>
      <c r="C68" s="278">
        <v>1.5</v>
      </c>
      <c r="D68" s="284"/>
      <c r="E68" s="110">
        <f t="shared" si="6"/>
        <v>260.01</v>
      </c>
      <c r="F68" s="281"/>
      <c r="G68" s="125">
        <f t="shared" si="26"/>
        <v>19.23</v>
      </c>
      <c r="H68" s="110">
        <f t="shared" si="8"/>
        <v>94.31</v>
      </c>
      <c r="I68" s="113">
        <f t="shared" si="33"/>
        <v>373.55</v>
      </c>
      <c r="K68" s="114">
        <f t="shared" si="34"/>
        <v>0.69605139874180155</v>
      </c>
      <c r="M68" s="124" t="s">
        <v>34</v>
      </c>
      <c r="N68" s="115">
        <f t="shared" si="10"/>
        <v>263.35000000000002</v>
      </c>
      <c r="O68" s="116">
        <f t="shared" si="11"/>
        <v>110.2</v>
      </c>
      <c r="P68" s="115">
        <f t="shared" si="12"/>
        <v>373.55</v>
      </c>
      <c r="Q68" s="117">
        <f t="shared" si="35"/>
        <v>263.35000000000002</v>
      </c>
      <c r="R68" s="118">
        <f t="shared" si="13"/>
        <v>1.2783</v>
      </c>
      <c r="S68" s="117">
        <f t="shared" si="36"/>
        <v>336.64</v>
      </c>
      <c r="T68" s="117">
        <f t="shared" si="37"/>
        <v>110.2</v>
      </c>
      <c r="U68" s="119">
        <f t="shared" si="38"/>
        <v>446.84</v>
      </c>
      <c r="W68" s="124" t="s">
        <v>34</v>
      </c>
      <c r="X68" s="115">
        <f t="shared" si="27"/>
        <v>13.56</v>
      </c>
      <c r="Y68" s="116">
        <f t="shared" si="28"/>
        <v>5.67</v>
      </c>
      <c r="Z68" s="115">
        <f t="shared" si="17"/>
        <v>19.23</v>
      </c>
      <c r="AA68" s="117">
        <f t="shared" si="18"/>
        <v>13.56</v>
      </c>
      <c r="AB68" s="268">
        <f t="shared" si="19"/>
        <v>1.2783</v>
      </c>
      <c r="AC68" s="117">
        <f t="shared" si="4"/>
        <v>17.329999999999998</v>
      </c>
      <c r="AD68" s="117">
        <f t="shared" si="5"/>
        <v>5.67</v>
      </c>
      <c r="AE68" s="119">
        <f t="shared" si="20"/>
        <v>23</v>
      </c>
    </row>
    <row r="69" spans="1:31" ht="14.25" x14ac:dyDescent="0.2">
      <c r="A69" s="133" t="s">
        <v>108</v>
      </c>
      <c r="B69" s="101" t="s">
        <v>35</v>
      </c>
      <c r="C69" s="279">
        <v>1.4</v>
      </c>
      <c r="D69" s="285"/>
      <c r="E69" s="145">
        <f t="shared" si="6"/>
        <v>242.68</v>
      </c>
      <c r="F69" s="282"/>
      <c r="G69" s="105">
        <f t="shared" si="26"/>
        <v>19.23</v>
      </c>
      <c r="H69" s="145">
        <f t="shared" si="8"/>
        <v>94.31</v>
      </c>
      <c r="I69" s="42">
        <f t="shared" si="33"/>
        <v>356.22</v>
      </c>
      <c r="K69" s="58">
        <f t="shared" si="34"/>
        <v>0.68126438717646398</v>
      </c>
      <c r="M69" s="101" t="s">
        <v>35</v>
      </c>
      <c r="N69" s="36">
        <f t="shared" si="10"/>
        <v>251.14</v>
      </c>
      <c r="O69" s="62">
        <f t="shared" si="11"/>
        <v>105.08</v>
      </c>
      <c r="P69" s="36">
        <f t="shared" si="12"/>
        <v>356.21999999999997</v>
      </c>
      <c r="Q69" s="26">
        <f t="shared" si="35"/>
        <v>251.14</v>
      </c>
      <c r="R69" s="91">
        <f t="shared" si="13"/>
        <v>1.2783</v>
      </c>
      <c r="S69" s="26">
        <f t="shared" si="36"/>
        <v>321.02999999999997</v>
      </c>
      <c r="T69" s="26">
        <f t="shared" si="37"/>
        <v>105.08</v>
      </c>
      <c r="U69" s="50">
        <f t="shared" si="38"/>
        <v>426.10999999999996</v>
      </c>
      <c r="W69" s="101" t="s">
        <v>35</v>
      </c>
      <c r="X69" s="36">
        <f t="shared" si="27"/>
        <v>13.56</v>
      </c>
      <c r="Y69" s="62">
        <f t="shared" si="28"/>
        <v>5.67</v>
      </c>
      <c r="Z69" s="36">
        <f t="shared" si="17"/>
        <v>19.23</v>
      </c>
      <c r="AA69" s="26">
        <f t="shared" si="18"/>
        <v>13.56</v>
      </c>
      <c r="AB69" s="266">
        <f t="shared" si="19"/>
        <v>1.2783</v>
      </c>
      <c r="AC69" s="26">
        <f t="shared" si="4"/>
        <v>17.329999999999998</v>
      </c>
      <c r="AD69" s="26">
        <f t="shared" si="5"/>
        <v>5.67</v>
      </c>
      <c r="AE69" s="50">
        <f t="shared" si="20"/>
        <v>23</v>
      </c>
    </row>
    <row r="70" spans="1:31" ht="14.25" x14ac:dyDescent="0.2">
      <c r="A70" s="133" t="s">
        <v>103</v>
      </c>
      <c r="B70" s="101" t="s">
        <v>36</v>
      </c>
      <c r="C70" s="279">
        <v>1.38</v>
      </c>
      <c r="D70" s="285"/>
      <c r="E70" s="145">
        <f t="shared" si="6"/>
        <v>239.21</v>
      </c>
      <c r="F70" s="282"/>
      <c r="G70" s="105">
        <f t="shared" si="26"/>
        <v>19.23</v>
      </c>
      <c r="H70" s="145">
        <f t="shared" si="8"/>
        <v>94.31</v>
      </c>
      <c r="I70" s="42">
        <f t="shared" si="33"/>
        <v>352.75</v>
      </c>
      <c r="K70" s="58">
        <f t="shared" si="34"/>
        <v>0.67812898653437281</v>
      </c>
      <c r="M70" s="101" t="s">
        <v>36</v>
      </c>
      <c r="N70" s="36">
        <f t="shared" si="10"/>
        <v>248.69</v>
      </c>
      <c r="O70" s="62">
        <f t="shared" si="11"/>
        <v>104.06</v>
      </c>
      <c r="P70" s="36">
        <f t="shared" si="12"/>
        <v>352.75</v>
      </c>
      <c r="Q70" s="26">
        <f t="shared" si="35"/>
        <v>248.69</v>
      </c>
      <c r="R70" s="91">
        <f t="shared" si="13"/>
        <v>1.2783</v>
      </c>
      <c r="S70" s="26">
        <f t="shared" si="36"/>
        <v>317.89999999999998</v>
      </c>
      <c r="T70" s="26">
        <f t="shared" si="37"/>
        <v>104.06</v>
      </c>
      <c r="U70" s="50">
        <f t="shared" si="38"/>
        <v>421.96</v>
      </c>
      <c r="W70" s="101" t="s">
        <v>36</v>
      </c>
      <c r="X70" s="36">
        <f t="shared" si="27"/>
        <v>13.56</v>
      </c>
      <c r="Y70" s="62">
        <f t="shared" si="28"/>
        <v>5.67</v>
      </c>
      <c r="Z70" s="36">
        <f t="shared" si="17"/>
        <v>19.23</v>
      </c>
      <c r="AA70" s="26">
        <f t="shared" si="18"/>
        <v>13.56</v>
      </c>
      <c r="AB70" s="266">
        <f t="shared" si="19"/>
        <v>1.2783</v>
      </c>
      <c r="AC70" s="26">
        <f t="shared" si="4"/>
        <v>17.329999999999998</v>
      </c>
      <c r="AD70" s="26">
        <f t="shared" si="5"/>
        <v>5.67</v>
      </c>
      <c r="AE70" s="50">
        <f t="shared" si="20"/>
        <v>23</v>
      </c>
    </row>
    <row r="71" spans="1:31" ht="14.25" x14ac:dyDescent="0.2">
      <c r="B71" s="101" t="s">
        <v>37</v>
      </c>
      <c r="C71" s="279">
        <v>1.28</v>
      </c>
      <c r="D71" s="285"/>
      <c r="E71" s="145">
        <f t="shared" si="6"/>
        <v>221.88</v>
      </c>
      <c r="F71" s="282"/>
      <c r="G71" s="105">
        <f t="shared" si="26"/>
        <v>19.23</v>
      </c>
      <c r="H71" s="145">
        <f t="shared" si="8"/>
        <v>94.31</v>
      </c>
      <c r="I71" s="42">
        <f t="shared" si="33"/>
        <v>335.41999999999996</v>
      </c>
      <c r="K71" s="58">
        <f t="shared" si="34"/>
        <v>0.66149901615884565</v>
      </c>
      <c r="M71" s="101" t="s">
        <v>37</v>
      </c>
      <c r="N71" s="36">
        <f t="shared" si="10"/>
        <v>236.47</v>
      </c>
      <c r="O71" s="62">
        <f t="shared" si="11"/>
        <v>98.95</v>
      </c>
      <c r="P71" s="36">
        <f t="shared" si="12"/>
        <v>335.42</v>
      </c>
      <c r="Q71" s="26">
        <f t="shared" si="35"/>
        <v>236.47</v>
      </c>
      <c r="R71" s="91">
        <f t="shared" si="13"/>
        <v>1.2783</v>
      </c>
      <c r="S71" s="26">
        <f t="shared" si="36"/>
        <v>302.27999999999997</v>
      </c>
      <c r="T71" s="26">
        <f t="shared" si="37"/>
        <v>98.95</v>
      </c>
      <c r="U71" s="50">
        <f t="shared" si="38"/>
        <v>401.22999999999996</v>
      </c>
      <c r="W71" s="101" t="s">
        <v>37</v>
      </c>
      <c r="X71" s="36">
        <f t="shared" si="27"/>
        <v>13.56</v>
      </c>
      <c r="Y71" s="62">
        <f t="shared" si="28"/>
        <v>5.67</v>
      </c>
      <c r="Z71" s="36">
        <f t="shared" si="17"/>
        <v>19.23</v>
      </c>
      <c r="AA71" s="26">
        <f t="shared" si="18"/>
        <v>13.56</v>
      </c>
      <c r="AB71" s="266">
        <f t="shared" si="19"/>
        <v>1.2783</v>
      </c>
      <c r="AC71" s="26">
        <f t="shared" si="4"/>
        <v>17.329999999999998</v>
      </c>
      <c r="AD71" s="26">
        <f t="shared" si="5"/>
        <v>5.67</v>
      </c>
      <c r="AE71" s="50">
        <f t="shared" si="20"/>
        <v>23</v>
      </c>
    </row>
    <row r="72" spans="1:31" ht="14.25" x14ac:dyDescent="0.2">
      <c r="B72" s="101" t="s">
        <v>38</v>
      </c>
      <c r="C72" s="279">
        <v>1.1000000000000001</v>
      </c>
      <c r="D72" s="285"/>
      <c r="E72" s="145">
        <f t="shared" si="6"/>
        <v>190.67</v>
      </c>
      <c r="F72" s="282"/>
      <c r="G72" s="105">
        <f t="shared" si="26"/>
        <v>19.23</v>
      </c>
      <c r="H72" s="145">
        <f t="shared" si="8"/>
        <v>94.31</v>
      </c>
      <c r="I72" s="42">
        <f t="shared" si="33"/>
        <v>304.20999999999998</v>
      </c>
      <c r="K72" s="58">
        <f t="shared" si="34"/>
        <v>0.6267709805726307</v>
      </c>
      <c r="M72" s="101" t="s">
        <v>38</v>
      </c>
      <c r="N72" s="36">
        <f t="shared" si="10"/>
        <v>214.47</v>
      </c>
      <c r="O72" s="62">
        <f t="shared" si="11"/>
        <v>89.74</v>
      </c>
      <c r="P72" s="36">
        <f t="shared" si="12"/>
        <v>304.20999999999998</v>
      </c>
      <c r="Q72" s="26">
        <f t="shared" si="35"/>
        <v>214.47</v>
      </c>
      <c r="R72" s="91">
        <f t="shared" si="13"/>
        <v>1.2783</v>
      </c>
      <c r="S72" s="26">
        <f t="shared" si="36"/>
        <v>274.16000000000003</v>
      </c>
      <c r="T72" s="26">
        <f t="shared" si="37"/>
        <v>89.74</v>
      </c>
      <c r="U72" s="50">
        <f t="shared" si="38"/>
        <v>363.90000000000003</v>
      </c>
      <c r="W72" s="101" t="s">
        <v>38</v>
      </c>
      <c r="X72" s="36">
        <f t="shared" si="27"/>
        <v>13.56</v>
      </c>
      <c r="Y72" s="62">
        <f t="shared" si="28"/>
        <v>5.67</v>
      </c>
      <c r="Z72" s="36">
        <f t="shared" si="17"/>
        <v>19.23</v>
      </c>
      <c r="AA72" s="26">
        <f t="shared" si="18"/>
        <v>13.56</v>
      </c>
      <c r="AB72" s="266">
        <f t="shared" si="19"/>
        <v>1.2783</v>
      </c>
      <c r="AC72" s="26">
        <f t="shared" si="4"/>
        <v>17.329999999999998</v>
      </c>
      <c r="AD72" s="26">
        <f t="shared" si="5"/>
        <v>5.67</v>
      </c>
      <c r="AE72" s="50">
        <f t="shared" si="20"/>
        <v>23</v>
      </c>
    </row>
    <row r="73" spans="1:31" ht="14.25" x14ac:dyDescent="0.2">
      <c r="B73" s="101" t="s">
        <v>39</v>
      </c>
      <c r="C73" s="279">
        <v>1.02</v>
      </c>
      <c r="D73" s="285"/>
      <c r="E73" s="145">
        <f t="shared" si="6"/>
        <v>176.81</v>
      </c>
      <c r="F73" s="282"/>
      <c r="G73" s="105">
        <f t="shared" si="26"/>
        <v>19.23</v>
      </c>
      <c r="H73" s="145">
        <f t="shared" si="8"/>
        <v>94.31</v>
      </c>
      <c r="I73" s="42">
        <f t="shared" si="33"/>
        <v>290.35000000000002</v>
      </c>
      <c r="K73" s="58">
        <f t="shared" si="34"/>
        <v>0.60895470983296018</v>
      </c>
      <c r="M73" s="101" t="s">
        <v>39</v>
      </c>
      <c r="N73" s="36">
        <f t="shared" si="10"/>
        <v>204.7</v>
      </c>
      <c r="O73" s="62">
        <f t="shared" si="11"/>
        <v>85.65</v>
      </c>
      <c r="P73" s="36">
        <f t="shared" si="12"/>
        <v>290.35000000000002</v>
      </c>
      <c r="Q73" s="26">
        <f t="shared" si="35"/>
        <v>204.7</v>
      </c>
      <c r="R73" s="91">
        <f t="shared" si="13"/>
        <v>1.2783</v>
      </c>
      <c r="S73" s="26">
        <f t="shared" si="36"/>
        <v>261.67</v>
      </c>
      <c r="T73" s="26">
        <f t="shared" si="37"/>
        <v>85.65</v>
      </c>
      <c r="U73" s="50">
        <f t="shared" si="38"/>
        <v>347.32000000000005</v>
      </c>
      <c r="W73" s="101" t="s">
        <v>39</v>
      </c>
      <c r="X73" s="36">
        <f t="shared" si="27"/>
        <v>13.56</v>
      </c>
      <c r="Y73" s="62">
        <f t="shared" si="28"/>
        <v>5.67</v>
      </c>
      <c r="Z73" s="36">
        <f t="shared" si="17"/>
        <v>19.23</v>
      </c>
      <c r="AA73" s="26">
        <f t="shared" si="18"/>
        <v>13.56</v>
      </c>
      <c r="AB73" s="266">
        <f t="shared" si="19"/>
        <v>1.2783</v>
      </c>
      <c r="AC73" s="26">
        <f t="shared" si="4"/>
        <v>17.329999999999998</v>
      </c>
      <c r="AD73" s="26">
        <f t="shared" si="5"/>
        <v>5.67</v>
      </c>
      <c r="AE73" s="50">
        <f t="shared" si="20"/>
        <v>23</v>
      </c>
    </row>
    <row r="74" spans="1:31" ht="14.25" x14ac:dyDescent="0.2">
      <c r="B74" s="101" t="s">
        <v>40</v>
      </c>
      <c r="C74" s="105">
        <v>0.84</v>
      </c>
      <c r="D74" s="282"/>
      <c r="E74" s="145">
        <f t="shared" si="6"/>
        <v>145.61000000000001</v>
      </c>
      <c r="F74" s="282"/>
      <c r="G74" s="105">
        <f t="shared" si="26"/>
        <v>19.23</v>
      </c>
      <c r="H74" s="145">
        <f t="shared" si="8"/>
        <v>94.31</v>
      </c>
      <c r="I74" s="42">
        <f t="shared" si="33"/>
        <v>259.14999999999998</v>
      </c>
      <c r="K74" s="58">
        <f t="shared" si="34"/>
        <v>0.56187536175959873</v>
      </c>
      <c r="M74" s="101" t="s">
        <v>40</v>
      </c>
      <c r="N74" s="36">
        <f t="shared" si="10"/>
        <v>182.7</v>
      </c>
      <c r="O74" s="62">
        <f t="shared" si="11"/>
        <v>76.45</v>
      </c>
      <c r="P74" s="36">
        <f t="shared" si="12"/>
        <v>259.14999999999998</v>
      </c>
      <c r="Q74" s="26">
        <f t="shared" si="35"/>
        <v>182.7</v>
      </c>
      <c r="R74" s="91">
        <f t="shared" si="13"/>
        <v>1.2783</v>
      </c>
      <c r="S74" s="26">
        <f t="shared" si="36"/>
        <v>233.55</v>
      </c>
      <c r="T74" s="26">
        <f t="shared" si="37"/>
        <v>76.45</v>
      </c>
      <c r="U74" s="50">
        <f t="shared" si="38"/>
        <v>310</v>
      </c>
      <c r="W74" s="101" t="s">
        <v>40</v>
      </c>
      <c r="X74" s="36">
        <f t="shared" si="27"/>
        <v>13.56</v>
      </c>
      <c r="Y74" s="62">
        <f t="shared" si="28"/>
        <v>5.67</v>
      </c>
      <c r="Z74" s="36">
        <f t="shared" si="17"/>
        <v>19.23</v>
      </c>
      <c r="AA74" s="26">
        <f t="shared" si="18"/>
        <v>13.56</v>
      </c>
      <c r="AB74" s="266">
        <f t="shared" si="19"/>
        <v>1.2783</v>
      </c>
      <c r="AC74" s="26">
        <f t="shared" si="4"/>
        <v>17.329999999999998</v>
      </c>
      <c r="AD74" s="26">
        <f t="shared" si="5"/>
        <v>5.67</v>
      </c>
      <c r="AE74" s="50">
        <f t="shared" si="20"/>
        <v>23</v>
      </c>
    </row>
    <row r="75" spans="1:31" ht="14.25" x14ac:dyDescent="0.2">
      <c r="B75" s="101" t="s">
        <v>41</v>
      </c>
      <c r="C75" s="105">
        <v>0.78</v>
      </c>
      <c r="D75" s="282"/>
      <c r="E75" s="145">
        <f t="shared" si="6"/>
        <v>135.21</v>
      </c>
      <c r="F75" s="282"/>
      <c r="G75" s="105">
        <f t="shared" si="26"/>
        <v>19.23</v>
      </c>
      <c r="H75" s="145">
        <f t="shared" si="8"/>
        <v>94.31</v>
      </c>
      <c r="I75" s="42">
        <f t="shared" si="33"/>
        <v>248.75</v>
      </c>
      <c r="K75" s="58">
        <f t="shared" si="34"/>
        <v>0.54355778894472362</v>
      </c>
      <c r="M75" s="101" t="s">
        <v>41</v>
      </c>
      <c r="N75" s="36">
        <f t="shared" si="10"/>
        <v>175.37</v>
      </c>
      <c r="O75" s="62">
        <f t="shared" si="11"/>
        <v>73.38</v>
      </c>
      <c r="P75" s="36">
        <f t="shared" si="12"/>
        <v>248.75</v>
      </c>
      <c r="Q75" s="26">
        <f t="shared" si="35"/>
        <v>175.37</v>
      </c>
      <c r="R75" s="91">
        <f t="shared" si="13"/>
        <v>1.2783</v>
      </c>
      <c r="S75" s="26">
        <f t="shared" si="36"/>
        <v>224.18</v>
      </c>
      <c r="T75" s="26">
        <f t="shared" si="37"/>
        <v>73.38</v>
      </c>
      <c r="U75" s="50">
        <f t="shared" si="38"/>
        <v>297.56</v>
      </c>
      <c r="W75" s="101" t="s">
        <v>41</v>
      </c>
      <c r="X75" s="36">
        <f t="shared" si="27"/>
        <v>13.56</v>
      </c>
      <c r="Y75" s="62">
        <f t="shared" si="28"/>
        <v>5.67</v>
      </c>
      <c r="Z75" s="36">
        <f t="shared" si="17"/>
        <v>19.23</v>
      </c>
      <c r="AA75" s="26">
        <f t="shared" si="18"/>
        <v>13.56</v>
      </c>
      <c r="AB75" s="266">
        <f t="shared" si="19"/>
        <v>1.2783</v>
      </c>
      <c r="AC75" s="26">
        <f t="shared" si="4"/>
        <v>17.329999999999998</v>
      </c>
      <c r="AD75" s="26">
        <f t="shared" si="5"/>
        <v>5.67</v>
      </c>
      <c r="AE75" s="50">
        <f t="shared" si="20"/>
        <v>23</v>
      </c>
    </row>
    <row r="76" spans="1:31" ht="14.25" x14ac:dyDescent="0.2">
      <c r="B76" s="101" t="s">
        <v>42</v>
      </c>
      <c r="C76" s="105">
        <v>0.59</v>
      </c>
      <c r="D76" s="282"/>
      <c r="E76" s="145">
        <f t="shared" si="6"/>
        <v>102.27</v>
      </c>
      <c r="F76" s="282"/>
      <c r="G76" s="105">
        <f t="shared" si="26"/>
        <v>19.23</v>
      </c>
      <c r="H76" s="145">
        <f t="shared" si="8"/>
        <v>94.31</v>
      </c>
      <c r="I76" s="42">
        <f t="shared" si="33"/>
        <v>215.81</v>
      </c>
      <c r="K76" s="58">
        <f t="shared" si="34"/>
        <v>0.47388906908855011</v>
      </c>
      <c r="M76" s="101" t="s">
        <v>42</v>
      </c>
      <c r="N76" s="36">
        <f t="shared" si="10"/>
        <v>152.15</v>
      </c>
      <c r="O76" s="62">
        <f t="shared" si="11"/>
        <v>63.66</v>
      </c>
      <c r="P76" s="36">
        <f t="shared" si="12"/>
        <v>215.81</v>
      </c>
      <c r="Q76" s="26">
        <f t="shared" si="35"/>
        <v>152.15</v>
      </c>
      <c r="R76" s="91">
        <f t="shared" si="13"/>
        <v>1.2783</v>
      </c>
      <c r="S76" s="26">
        <f t="shared" si="36"/>
        <v>194.49</v>
      </c>
      <c r="T76" s="26">
        <f t="shared" si="37"/>
        <v>63.66</v>
      </c>
      <c r="U76" s="50">
        <f t="shared" si="38"/>
        <v>258.14999999999998</v>
      </c>
      <c r="W76" s="101" t="s">
        <v>42</v>
      </c>
      <c r="X76" s="36">
        <f t="shared" si="27"/>
        <v>13.56</v>
      </c>
      <c r="Y76" s="62">
        <f t="shared" si="28"/>
        <v>5.67</v>
      </c>
      <c r="Z76" s="36">
        <f>+X76+Y76</f>
        <v>19.23</v>
      </c>
      <c r="AA76" s="26">
        <f>+X76</f>
        <v>13.56</v>
      </c>
      <c r="AB76" s="266">
        <f t="shared" si="19"/>
        <v>1.2783</v>
      </c>
      <c r="AC76" s="26">
        <f>ROUND(+AA76*AB76,2)</f>
        <v>17.329999999999998</v>
      </c>
      <c r="AD76" s="26">
        <f>+Y76</f>
        <v>5.67</v>
      </c>
      <c r="AE76" s="50">
        <f t="shared" si="20"/>
        <v>23</v>
      </c>
    </row>
    <row r="77" spans="1:31" ht="15" thickBot="1" x14ac:dyDescent="0.25">
      <c r="B77" s="102" t="s">
        <v>43</v>
      </c>
      <c r="C77" s="126">
        <v>0.54</v>
      </c>
      <c r="D77" s="283"/>
      <c r="E77" s="147">
        <f t="shared" ref="E77" si="39">ROUND($E$8*C77,2)</f>
        <v>93.6</v>
      </c>
      <c r="F77" s="283"/>
      <c r="G77" s="126">
        <f t="shared" si="26"/>
        <v>19.23</v>
      </c>
      <c r="H77" s="147">
        <f t="shared" ref="H77" si="40">+$H$8</f>
        <v>94.31</v>
      </c>
      <c r="I77" s="44">
        <f t="shared" si="33"/>
        <v>207.14</v>
      </c>
      <c r="K77" s="58">
        <f t="shared" si="34"/>
        <v>0.45186830163174663</v>
      </c>
      <c r="M77" s="102" t="s">
        <v>43</v>
      </c>
      <c r="N77" s="51">
        <f t="shared" ref="N77" si="41">ROUND($N$8*I77,2)</f>
        <v>146.03</v>
      </c>
      <c r="O77" s="63">
        <f t="shared" ref="O77" si="42">ROUND($O$8*I77,2)</f>
        <v>61.11</v>
      </c>
      <c r="P77" s="51">
        <f t="shared" ref="P77" si="43">+N77+O77</f>
        <v>207.14</v>
      </c>
      <c r="Q77" s="27">
        <f t="shared" si="35"/>
        <v>146.03</v>
      </c>
      <c r="R77" s="92">
        <f t="shared" si="13"/>
        <v>1.2783</v>
      </c>
      <c r="S77" s="27">
        <f t="shared" si="36"/>
        <v>186.67</v>
      </c>
      <c r="T77" s="27">
        <f t="shared" si="37"/>
        <v>61.11</v>
      </c>
      <c r="U77" s="60">
        <f t="shared" si="38"/>
        <v>247.77999999999997</v>
      </c>
      <c r="W77" s="102" t="s">
        <v>43</v>
      </c>
      <c r="X77" s="51">
        <f t="shared" si="27"/>
        <v>13.56</v>
      </c>
      <c r="Y77" s="63">
        <f t="shared" si="28"/>
        <v>5.67</v>
      </c>
      <c r="Z77" s="51">
        <f>+X77+Y77</f>
        <v>19.23</v>
      </c>
      <c r="AA77" s="27">
        <f>+X77</f>
        <v>13.56</v>
      </c>
      <c r="AB77" s="267">
        <f>+$AA$5</f>
        <v>1.2783</v>
      </c>
      <c r="AC77" s="27">
        <f>ROUND(+AA77*AB77,2)</f>
        <v>17.329999999999998</v>
      </c>
      <c r="AD77" s="27">
        <f>+Y77</f>
        <v>5.67</v>
      </c>
      <c r="AE77" s="60">
        <f>+AC77+AD77</f>
        <v>23</v>
      </c>
    </row>
    <row r="78" spans="1:31" ht="10.5" customHeight="1" x14ac:dyDescent="0.2">
      <c r="B78" s="34"/>
      <c r="C78" s="30"/>
      <c r="D78" s="30"/>
      <c r="E78" s="30"/>
      <c r="F78" s="30"/>
      <c r="G78" s="30"/>
      <c r="H78" s="30"/>
      <c r="I78" s="30"/>
      <c r="K78" s="56"/>
      <c r="M78" s="31"/>
      <c r="N78" s="30"/>
      <c r="O78" s="31"/>
      <c r="P78" s="31"/>
      <c r="Q78" s="31"/>
      <c r="R78" s="93"/>
      <c r="S78" s="31"/>
      <c r="T78" s="31"/>
      <c r="U78" s="31"/>
      <c r="W78" s="31"/>
      <c r="X78" s="30"/>
      <c r="Y78" s="31"/>
      <c r="Z78" s="31"/>
      <c r="AA78" s="31"/>
      <c r="AB78" s="269"/>
      <c r="AC78" s="31"/>
      <c r="AD78" s="31"/>
      <c r="AE78" s="31"/>
    </row>
    <row r="79" spans="1:31" x14ac:dyDescent="0.2">
      <c r="I79" s="6"/>
      <c r="J79" s="6"/>
      <c r="R79" s="93"/>
      <c r="U79" s="6"/>
      <c r="AE79" s="6"/>
    </row>
    <row r="80" spans="1:31" x14ac:dyDescent="0.2">
      <c r="R80" s="93"/>
    </row>
  </sheetData>
  <mergeCells count="3">
    <mergeCell ref="D6:H6"/>
    <mergeCell ref="B9:I9"/>
    <mergeCell ref="C1:E1"/>
  </mergeCells>
  <phoneticPr fontId="0" type="noConversion"/>
  <pageMargins left="0.75" right="0.75" top="1" bottom="1" header="0.5" footer="0.5"/>
  <pageSetup paperSize="5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zoomScale="90" zoomScaleNormal="90" workbookViewId="0">
      <pane xSplit="1" topLeftCell="B1" activePane="topRight" state="frozen"/>
      <selection activeCell="I23" sqref="I23"/>
      <selection pane="topRight" activeCell="I23" sqref="I23"/>
    </sheetView>
  </sheetViews>
  <sheetFormatPr defaultRowHeight="12.75" x14ac:dyDescent="0.2"/>
  <cols>
    <col min="1" max="1" width="12.28515625" style="132" customWidth="1"/>
    <col min="2" max="2" width="17.42578125" customWidth="1"/>
    <col min="3" max="3" width="9.85546875" customWidth="1"/>
    <col min="4" max="4" width="10.7109375" customWidth="1"/>
    <col min="5" max="5" width="12.28515625" customWidth="1"/>
    <col min="6" max="6" width="13.85546875" customWidth="1"/>
    <col min="7" max="7" width="11.28515625" customWidth="1"/>
    <col min="8" max="8" width="11.7109375" customWidth="1"/>
    <col min="10" max="10" width="1.140625" customWidth="1"/>
    <col min="11" max="11" width="7" hidden="1" customWidth="1"/>
    <col min="12" max="12" width="1.140625" customWidth="1"/>
    <col min="13" max="13" width="14.5703125" customWidth="1"/>
    <col min="14" max="14" width="10.5703125" customWidth="1"/>
    <col min="15" max="15" width="11.140625" customWidth="1"/>
    <col min="16" max="16" width="8.7109375" bestFit="1" customWidth="1"/>
    <col min="17" max="17" width="8.7109375" customWidth="1"/>
    <col min="18" max="18" width="8" customWidth="1"/>
    <col min="19" max="19" width="11.5703125" customWidth="1"/>
    <col min="20" max="20" width="8" customWidth="1"/>
    <col min="21" max="21" width="11" bestFit="1" customWidth="1"/>
    <col min="23" max="23" width="13" customWidth="1"/>
    <col min="24" max="24" width="10.5703125" customWidth="1"/>
    <col min="25" max="25" width="11.28515625" customWidth="1"/>
    <col min="26" max="26" width="8.7109375" bestFit="1" customWidth="1"/>
    <col min="27" max="27" width="8.7109375" customWidth="1"/>
    <col min="28" max="28" width="8.7109375" style="261" customWidth="1"/>
    <col min="29" max="29" width="11.5703125" customWidth="1"/>
    <col min="30" max="30" width="8" customWidth="1"/>
    <col min="31" max="31" width="11" bestFit="1" customWidth="1"/>
  </cols>
  <sheetData>
    <row r="1" spans="1:32" ht="15.75" thickBot="1" x14ac:dyDescent="0.3">
      <c r="B1" s="71" t="s">
        <v>62</v>
      </c>
      <c r="C1" s="311"/>
      <c r="D1" s="312"/>
      <c r="E1" s="313"/>
      <c r="F1" s="87" t="str">
        <f>'Summary &amp; PY Comparison'!G5</f>
        <v>RURAL FACILITY</v>
      </c>
      <c r="G1" s="76"/>
      <c r="H1" s="77"/>
      <c r="K1" s="57"/>
      <c r="M1" s="71" t="s">
        <v>62</v>
      </c>
      <c r="N1" s="72"/>
      <c r="O1" s="73"/>
      <c r="P1" s="2"/>
      <c r="Q1" s="87" t="str">
        <f>'Summary &amp; PY Comparison'!G5</f>
        <v>RURAL FACILITY</v>
      </c>
      <c r="R1" s="76"/>
      <c r="S1" s="77"/>
      <c r="W1" s="71" t="s">
        <v>62</v>
      </c>
      <c r="X1" s="72"/>
      <c r="Y1" s="73"/>
      <c r="Z1" s="2"/>
      <c r="AA1" s="87" t="str">
        <f>+Q1</f>
        <v>RURAL FACILITY</v>
      </c>
      <c r="AB1" s="258"/>
      <c r="AC1" s="77"/>
    </row>
    <row r="2" spans="1:32" ht="15.75" thickBot="1" x14ac:dyDescent="0.3">
      <c r="B2" s="71" t="s">
        <v>63</v>
      </c>
      <c r="C2" s="239"/>
      <c r="D2" s="254" t="str">
        <f>'Summary &amp; PY Comparison'!E6</f>
        <v>99-9999</v>
      </c>
      <c r="E2" s="2"/>
      <c r="F2" s="71" t="s">
        <v>0</v>
      </c>
      <c r="G2" s="25"/>
      <c r="H2" s="89" t="str">
        <f>'Summary &amp; PY Comparison'!I6</f>
        <v>Humboldt County, CA</v>
      </c>
      <c r="K2" s="57"/>
      <c r="M2" s="71" t="s">
        <v>63</v>
      </c>
      <c r="N2" s="74"/>
      <c r="O2" s="253" t="str">
        <f>'Summary &amp; PY Comparison'!E6</f>
        <v>99-9999</v>
      </c>
      <c r="P2" s="2"/>
      <c r="Q2" s="71" t="s">
        <v>0</v>
      </c>
      <c r="R2" s="25"/>
      <c r="S2" s="89" t="str">
        <f>'Summary &amp; PY Comparison'!I6</f>
        <v>Humboldt County, CA</v>
      </c>
      <c r="W2" s="71" t="s">
        <v>63</v>
      </c>
      <c r="X2" s="74"/>
      <c r="Y2" s="88" t="str">
        <f>+O2</f>
        <v>99-9999</v>
      </c>
      <c r="Z2" s="2"/>
      <c r="AA2" s="71" t="s">
        <v>0</v>
      </c>
      <c r="AB2" s="259"/>
      <c r="AC2" s="89" t="str">
        <f>+S2</f>
        <v>Humboldt County, CA</v>
      </c>
    </row>
    <row r="3" spans="1:32" ht="15.75" thickBot="1" x14ac:dyDescent="0.3">
      <c r="B3" s="70"/>
      <c r="C3" s="1"/>
      <c r="D3" s="4"/>
      <c r="E3" s="2"/>
      <c r="F3" s="75" t="s">
        <v>140</v>
      </c>
      <c r="G3" s="32"/>
      <c r="K3" s="57"/>
      <c r="M3" s="70"/>
      <c r="N3" s="1"/>
      <c r="O3" s="4"/>
      <c r="P3" s="2"/>
      <c r="Q3" s="75" t="s">
        <v>140</v>
      </c>
      <c r="R3" s="84"/>
      <c r="W3" s="70"/>
      <c r="X3" s="1"/>
      <c r="Y3" s="4"/>
      <c r="Z3" s="2"/>
      <c r="AA3" s="75" t="s">
        <v>140</v>
      </c>
      <c r="AB3" s="260"/>
    </row>
    <row r="4" spans="1:32" ht="18.75" customHeight="1" thickBot="1" x14ac:dyDescent="0.3">
      <c r="C4" s="1"/>
      <c r="D4" s="78" t="s">
        <v>64</v>
      </c>
      <c r="E4" s="2"/>
      <c r="F4" s="79">
        <f>'Summary &amp; PY Comparison'!G8</f>
        <v>5</v>
      </c>
      <c r="G4" s="2"/>
      <c r="I4" s="6"/>
      <c r="K4" s="52"/>
      <c r="N4" s="1"/>
      <c r="O4" s="80" t="s">
        <v>64</v>
      </c>
      <c r="P4" s="2"/>
      <c r="Q4" s="81">
        <f>'Summary &amp; PY Comparison'!I8</f>
        <v>5</v>
      </c>
      <c r="R4" s="82"/>
      <c r="W4" s="255" t="s">
        <v>123</v>
      </c>
      <c r="X4" s="1"/>
      <c r="Y4" s="80" t="s">
        <v>64</v>
      </c>
      <c r="Z4" s="2"/>
      <c r="AA4" s="81">
        <f>+Q4</f>
        <v>5</v>
      </c>
      <c r="AB4" s="271"/>
    </row>
    <row r="5" spans="1:32" ht="15.75" customHeight="1" thickBot="1" x14ac:dyDescent="0.3">
      <c r="C5" s="1"/>
      <c r="D5" s="96" t="s">
        <v>61</v>
      </c>
      <c r="E5" s="2"/>
      <c r="F5" s="86">
        <f>'Summary &amp; PY Comparison'!I9</f>
        <v>1.3002</v>
      </c>
      <c r="G5" s="2"/>
      <c r="I5" s="6"/>
      <c r="K5" s="52"/>
      <c r="N5" s="1"/>
      <c r="O5" s="80" t="s">
        <v>61</v>
      </c>
      <c r="P5" s="2"/>
      <c r="Q5" s="85">
        <f>'Summary &amp; PY Comparison'!I9</f>
        <v>1.3002</v>
      </c>
      <c r="R5" s="82"/>
      <c r="U5" s="94"/>
      <c r="X5" s="1"/>
      <c r="Y5" s="80" t="s">
        <v>61</v>
      </c>
      <c r="Z5" s="2"/>
      <c r="AA5" s="85">
        <f>+Q5</f>
        <v>1.3002</v>
      </c>
      <c r="AB5" s="271"/>
      <c r="AE5" s="94"/>
    </row>
    <row r="6" spans="1:32" ht="16.5" customHeight="1" thickBot="1" x14ac:dyDescent="0.3">
      <c r="B6" s="95" t="s">
        <v>67</v>
      </c>
      <c r="C6" s="8"/>
      <c r="D6" s="310" t="s">
        <v>139</v>
      </c>
      <c r="E6" s="310"/>
      <c r="F6" s="310"/>
      <c r="G6" s="310"/>
      <c r="H6" s="310"/>
      <c r="I6" s="6">
        <f>SUM(E8:H8)</f>
        <v>434.1</v>
      </c>
      <c r="K6" s="53"/>
    </row>
    <row r="7" spans="1:32" ht="13.5" thickBot="1" x14ac:dyDescent="0.25">
      <c r="B7" s="9"/>
      <c r="C7" s="9"/>
      <c r="D7" s="9"/>
      <c r="E7" s="10"/>
      <c r="F7" s="9"/>
      <c r="G7" s="9"/>
      <c r="H7" s="9"/>
      <c r="I7" s="9"/>
      <c r="K7" s="54"/>
      <c r="N7" s="22" t="s">
        <v>66</v>
      </c>
      <c r="O7" s="24"/>
      <c r="P7" s="25"/>
      <c r="Q7" s="94"/>
      <c r="R7" s="95" t="s">
        <v>67</v>
      </c>
      <c r="U7" s="94"/>
      <c r="X7" s="256" t="s">
        <v>66</v>
      </c>
      <c r="Y7" s="24"/>
      <c r="Z7" s="25"/>
      <c r="AA7" s="94"/>
      <c r="AB7" s="261" t="s">
        <v>67</v>
      </c>
      <c r="AE7" s="94"/>
    </row>
    <row r="8" spans="1:32" ht="15" customHeight="1" thickBot="1" x14ac:dyDescent="0.25">
      <c r="B8" s="11" t="s">
        <v>44</v>
      </c>
      <c r="C8" s="12"/>
      <c r="D8" s="13"/>
      <c r="E8" s="97">
        <v>169.29</v>
      </c>
      <c r="F8" s="97">
        <v>153.91999999999999</v>
      </c>
      <c r="G8" s="97">
        <v>18.78</v>
      </c>
      <c r="H8" s="97">
        <v>92.11</v>
      </c>
      <c r="I8" s="98">
        <v>434.1</v>
      </c>
      <c r="K8" s="55"/>
      <c r="M8" s="7"/>
      <c r="N8" s="99">
        <v>0.70799999999999996</v>
      </c>
      <c r="O8" s="99">
        <f>P8-N8</f>
        <v>0.29200000000000004</v>
      </c>
      <c r="P8" s="99">
        <v>1</v>
      </c>
      <c r="Q8" s="14"/>
      <c r="R8" s="15"/>
      <c r="S8" s="14"/>
      <c r="W8" s="7"/>
      <c r="X8" s="99">
        <f>+N8</f>
        <v>0.70799999999999996</v>
      </c>
      <c r="Y8" s="99">
        <f>+O8</f>
        <v>0.29200000000000004</v>
      </c>
      <c r="Z8" s="99">
        <v>1</v>
      </c>
      <c r="AA8" s="14"/>
      <c r="AB8" s="262"/>
      <c r="AC8" s="14"/>
    </row>
    <row r="9" spans="1:32" ht="18.75" thickBot="1" x14ac:dyDescent="0.3">
      <c r="B9" s="300" t="s">
        <v>109</v>
      </c>
      <c r="C9" s="300"/>
      <c r="D9" s="300"/>
      <c r="E9" s="300"/>
      <c r="F9" s="300"/>
      <c r="G9" s="300"/>
      <c r="H9" s="300"/>
      <c r="I9" s="300"/>
      <c r="K9" s="55"/>
      <c r="M9" s="16" t="str">
        <f>+O5&amp;" "&amp;"Rural Federal Rates Effective 10/1/17 Through 9/30/18"</f>
        <v>Wage Index Rural Federal Rates Effective 10/1/17 Through 9/30/18</v>
      </c>
      <c r="N9" s="17"/>
      <c r="O9" s="17"/>
      <c r="P9" s="17"/>
      <c r="Q9" s="17"/>
      <c r="R9" s="17"/>
      <c r="S9" s="17"/>
      <c r="T9" s="17"/>
      <c r="U9" s="18"/>
      <c r="W9" s="16" t="str">
        <f>+Y5&amp;" "&amp;"Rural Federal Rates Effective 10/1/17 Through 9/30/18"</f>
        <v>Wage Index Rural Federal Rates Effective 10/1/17 Through 9/30/18</v>
      </c>
      <c r="X9" s="17"/>
      <c r="Y9" s="17"/>
      <c r="Z9" s="17"/>
      <c r="AA9" s="17"/>
      <c r="AB9" s="263"/>
      <c r="AC9" s="17"/>
      <c r="AD9" s="17"/>
      <c r="AE9" s="18"/>
    </row>
    <row r="10" spans="1:32" ht="16.5" customHeight="1" thickBot="1" x14ac:dyDescent="0.25">
      <c r="B10" s="274" t="s">
        <v>136</v>
      </c>
      <c r="C10" s="37"/>
      <c r="D10" s="37"/>
      <c r="E10" s="182"/>
      <c r="F10" s="37"/>
      <c r="G10" s="37"/>
      <c r="H10" s="37"/>
      <c r="I10" s="38"/>
      <c r="K10" s="55"/>
      <c r="M10" s="19" t="s">
        <v>45</v>
      </c>
      <c r="N10" s="20"/>
      <c r="O10" s="20"/>
      <c r="P10" s="21"/>
      <c r="Q10" s="22" t="s">
        <v>46</v>
      </c>
      <c r="R10" s="23"/>
      <c r="S10" s="24"/>
      <c r="T10" s="24"/>
      <c r="U10" s="25"/>
      <c r="W10" s="22" t="s">
        <v>45</v>
      </c>
      <c r="X10" s="20"/>
      <c r="Y10" s="20"/>
      <c r="Z10" s="21"/>
      <c r="AA10" s="22" t="s">
        <v>46</v>
      </c>
      <c r="AB10" s="264"/>
      <c r="AC10" s="24"/>
      <c r="AD10" s="24"/>
      <c r="AE10" s="25"/>
    </row>
    <row r="11" spans="1:32" ht="76.5" customHeight="1" x14ac:dyDescent="0.25">
      <c r="B11" s="129" t="s">
        <v>133</v>
      </c>
      <c r="C11" s="39" t="s">
        <v>47</v>
      </c>
      <c r="D11" s="39" t="s">
        <v>48</v>
      </c>
      <c r="E11" s="39" t="s">
        <v>49</v>
      </c>
      <c r="F11" s="39" t="s">
        <v>50</v>
      </c>
      <c r="G11" s="61" t="s">
        <v>51</v>
      </c>
      <c r="H11" s="39" t="s">
        <v>52</v>
      </c>
      <c r="I11" s="40" t="s">
        <v>53</v>
      </c>
      <c r="K11" s="59" t="s">
        <v>54</v>
      </c>
      <c r="M11" s="129" t="s">
        <v>133</v>
      </c>
      <c r="N11" s="100" t="s">
        <v>134</v>
      </c>
      <c r="O11" s="100" t="s">
        <v>135</v>
      </c>
      <c r="P11" s="47" t="s">
        <v>55</v>
      </c>
      <c r="Q11" s="45" t="s">
        <v>56</v>
      </c>
      <c r="R11" s="90" t="s">
        <v>57</v>
      </c>
      <c r="S11" s="48" t="s">
        <v>58</v>
      </c>
      <c r="T11" s="49" t="s">
        <v>59</v>
      </c>
      <c r="U11" s="46" t="s">
        <v>60</v>
      </c>
      <c r="W11" s="257" t="s">
        <v>124</v>
      </c>
      <c r="X11" s="100" t="s">
        <v>137</v>
      </c>
      <c r="Y11" s="100" t="s">
        <v>138</v>
      </c>
      <c r="Z11" s="47" t="s">
        <v>55</v>
      </c>
      <c r="AA11" s="45" t="s">
        <v>56</v>
      </c>
      <c r="AB11" s="265" t="s">
        <v>57</v>
      </c>
      <c r="AC11" s="48" t="s">
        <v>58</v>
      </c>
      <c r="AD11" s="49" t="s">
        <v>59</v>
      </c>
      <c r="AE11" s="46" t="s">
        <v>60</v>
      </c>
    </row>
    <row r="12" spans="1:32" ht="15" customHeight="1" x14ac:dyDescent="0.2">
      <c r="A12" s="133" t="s">
        <v>104</v>
      </c>
      <c r="B12" s="41" t="s">
        <v>1</v>
      </c>
      <c r="C12" s="104">
        <v>2.67</v>
      </c>
      <c r="D12" s="104">
        <v>1.87</v>
      </c>
      <c r="E12" s="35">
        <f>ROUND($E$8*C12,2)</f>
        <v>452</v>
      </c>
      <c r="F12" s="35">
        <f>ROUND($F$8*D12,2)</f>
        <v>287.83</v>
      </c>
      <c r="G12" s="28"/>
      <c r="H12" s="35">
        <f>+$H$8</f>
        <v>92.11</v>
      </c>
      <c r="I12" s="42">
        <f t="shared" ref="I12:I68" si="0">SUM(E12:H12)</f>
        <v>831.93999999999994</v>
      </c>
      <c r="K12" s="245">
        <f t="shared" ref="K12:K34" si="1">+E12/I12</f>
        <v>0.54330841166430277</v>
      </c>
      <c r="M12" s="41" t="s">
        <v>1</v>
      </c>
      <c r="N12" s="36">
        <f>ROUND(+I12*$N$8,2)</f>
        <v>589.01</v>
      </c>
      <c r="O12" s="62">
        <f>ROUND(+I12*$O$8,2)</f>
        <v>242.93</v>
      </c>
      <c r="P12" s="36">
        <f t="shared" ref="P12:P34" si="2">+N12+O12</f>
        <v>831.94</v>
      </c>
      <c r="Q12" s="26">
        <f t="shared" ref="Q12:Q34" si="3">+N12</f>
        <v>589.01</v>
      </c>
      <c r="R12" s="91">
        <f>+$Q$5</f>
        <v>1.3002</v>
      </c>
      <c r="S12" s="26">
        <f t="shared" ref="S12:S34" si="4">ROUND(+Q12*R12,2)</f>
        <v>765.83</v>
      </c>
      <c r="T12" s="26">
        <f t="shared" ref="T12:T34" si="5">+O12</f>
        <v>242.93</v>
      </c>
      <c r="U12" s="50">
        <f>+S12+T12</f>
        <v>1008.76</v>
      </c>
      <c r="W12" s="41" t="s">
        <v>1</v>
      </c>
      <c r="X12" s="36">
        <f>ROUND(+F12*$X$8,2)</f>
        <v>203.78</v>
      </c>
      <c r="Y12" s="62">
        <f>ROUND(+F12*$Y$8,2)</f>
        <v>84.05</v>
      </c>
      <c r="Z12" s="36">
        <f>+X12+Y12</f>
        <v>287.83</v>
      </c>
      <c r="AA12" s="26">
        <f>+X12</f>
        <v>203.78</v>
      </c>
      <c r="AB12" s="266">
        <f>+$AA$5</f>
        <v>1.3002</v>
      </c>
      <c r="AC12" s="26">
        <f t="shared" ref="AC12:AC75" si="6">ROUND(+AA12*AB12,2)</f>
        <v>264.95</v>
      </c>
      <c r="AD12" s="26">
        <f t="shared" ref="AD12:AD75" si="7">+Y12</f>
        <v>84.05</v>
      </c>
      <c r="AE12" s="50">
        <f>+AC12+AD12</f>
        <v>349</v>
      </c>
      <c r="AF12" s="6"/>
    </row>
    <row r="13" spans="1:32" ht="15" customHeight="1" x14ac:dyDescent="0.2">
      <c r="A13" s="132" t="s">
        <v>105</v>
      </c>
      <c r="B13" s="41" t="s">
        <v>2</v>
      </c>
      <c r="C13" s="104">
        <v>2.57</v>
      </c>
      <c r="D13" s="104">
        <v>1.87</v>
      </c>
      <c r="E13" s="35">
        <f t="shared" ref="E13:E76" si="8">ROUND($E$8*C13,2)</f>
        <v>435.08</v>
      </c>
      <c r="F13" s="35">
        <f t="shared" ref="F13:F34" si="9">ROUND($F$8*D13,2)</f>
        <v>287.83</v>
      </c>
      <c r="G13" s="28"/>
      <c r="H13" s="35">
        <f t="shared" ref="H13:H76" si="10">+$H$8</f>
        <v>92.11</v>
      </c>
      <c r="I13" s="42">
        <f t="shared" si="0"/>
        <v>815.02</v>
      </c>
      <c r="K13" s="245">
        <f t="shared" si="1"/>
        <v>0.53382739073887753</v>
      </c>
      <c r="M13" s="41" t="s">
        <v>2</v>
      </c>
      <c r="N13" s="36">
        <f t="shared" ref="N13:N76" si="11">ROUND(+I13*$N$8,2)</f>
        <v>577.03</v>
      </c>
      <c r="O13" s="62">
        <f t="shared" ref="O13:O76" si="12">ROUND(+I13*$O$8,2)</f>
        <v>237.99</v>
      </c>
      <c r="P13" s="36">
        <f t="shared" si="2"/>
        <v>815.02</v>
      </c>
      <c r="Q13" s="26">
        <f t="shared" si="3"/>
        <v>577.03</v>
      </c>
      <c r="R13" s="91">
        <f t="shared" ref="R13:R77" si="13">+$Q$5</f>
        <v>1.3002</v>
      </c>
      <c r="S13" s="26">
        <f t="shared" si="4"/>
        <v>750.25</v>
      </c>
      <c r="T13" s="26">
        <f t="shared" si="5"/>
        <v>237.99</v>
      </c>
      <c r="U13" s="50">
        <f t="shared" ref="U13:U34" si="14">+S13+T13</f>
        <v>988.24</v>
      </c>
      <c r="W13" s="41" t="s">
        <v>2</v>
      </c>
      <c r="X13" s="36">
        <f t="shared" ref="X13:X34" si="15">ROUND(+F13*$X$8,2)</f>
        <v>203.78</v>
      </c>
      <c r="Y13" s="62">
        <f t="shared" ref="Y13:Y34" si="16">ROUND(+F13*$Y$8,2)</f>
        <v>84.05</v>
      </c>
      <c r="Z13" s="36">
        <f t="shared" ref="Z13:Z75" si="17">+X13+Y13</f>
        <v>287.83</v>
      </c>
      <c r="AA13" s="26">
        <f t="shared" ref="AA13:AA75" si="18">+X13</f>
        <v>203.78</v>
      </c>
      <c r="AB13" s="266">
        <f t="shared" ref="AB13:AB76" si="19">+$AA$5</f>
        <v>1.3002</v>
      </c>
      <c r="AC13" s="26">
        <f t="shared" si="6"/>
        <v>264.95</v>
      </c>
      <c r="AD13" s="26">
        <f t="shared" si="7"/>
        <v>84.05</v>
      </c>
      <c r="AE13" s="50">
        <f t="shared" ref="AE13:AE76" si="20">+AC13+AD13</f>
        <v>349</v>
      </c>
      <c r="AF13" s="6"/>
    </row>
    <row r="14" spans="1:32" ht="15" customHeight="1" x14ac:dyDescent="0.2">
      <c r="A14" s="132" t="s">
        <v>106</v>
      </c>
      <c r="B14" s="41" t="s">
        <v>3</v>
      </c>
      <c r="C14" s="104">
        <v>2.61</v>
      </c>
      <c r="D14" s="104">
        <v>1.28</v>
      </c>
      <c r="E14" s="35">
        <f t="shared" si="8"/>
        <v>441.85</v>
      </c>
      <c r="F14" s="35">
        <f t="shared" si="9"/>
        <v>197.02</v>
      </c>
      <c r="G14" s="28"/>
      <c r="H14" s="35">
        <f t="shared" si="10"/>
        <v>92.11</v>
      </c>
      <c r="I14" s="42">
        <f t="shared" si="0"/>
        <v>730.98</v>
      </c>
      <c r="K14" s="245">
        <f t="shared" si="1"/>
        <v>0.60446250239404642</v>
      </c>
      <c r="M14" s="41" t="s">
        <v>3</v>
      </c>
      <c r="N14" s="36">
        <f t="shared" si="11"/>
        <v>517.53</v>
      </c>
      <c r="O14" s="62">
        <f t="shared" si="12"/>
        <v>213.45</v>
      </c>
      <c r="P14" s="36">
        <f t="shared" si="2"/>
        <v>730.98</v>
      </c>
      <c r="Q14" s="26">
        <f t="shared" si="3"/>
        <v>517.53</v>
      </c>
      <c r="R14" s="91">
        <f t="shared" si="13"/>
        <v>1.3002</v>
      </c>
      <c r="S14" s="26">
        <f t="shared" si="4"/>
        <v>672.89</v>
      </c>
      <c r="T14" s="26">
        <f t="shared" si="5"/>
        <v>213.45</v>
      </c>
      <c r="U14" s="50">
        <f t="shared" si="14"/>
        <v>886.33999999999992</v>
      </c>
      <c r="W14" s="41" t="s">
        <v>3</v>
      </c>
      <c r="X14" s="36">
        <f t="shared" si="15"/>
        <v>139.49</v>
      </c>
      <c r="Y14" s="62">
        <f t="shared" si="16"/>
        <v>57.53</v>
      </c>
      <c r="Z14" s="36">
        <f t="shared" si="17"/>
        <v>197.02</v>
      </c>
      <c r="AA14" s="26">
        <f t="shared" si="18"/>
        <v>139.49</v>
      </c>
      <c r="AB14" s="266">
        <f t="shared" si="19"/>
        <v>1.3002</v>
      </c>
      <c r="AC14" s="26">
        <f t="shared" si="6"/>
        <v>181.36</v>
      </c>
      <c r="AD14" s="26">
        <f t="shared" si="7"/>
        <v>57.53</v>
      </c>
      <c r="AE14" s="50">
        <f t="shared" si="20"/>
        <v>238.89000000000001</v>
      </c>
      <c r="AF14" s="6"/>
    </row>
    <row r="15" spans="1:32" ht="15" customHeight="1" x14ac:dyDescent="0.2">
      <c r="B15" s="41" t="s">
        <v>4</v>
      </c>
      <c r="C15" s="104">
        <v>2.19</v>
      </c>
      <c r="D15" s="104">
        <v>1.28</v>
      </c>
      <c r="E15" s="35">
        <f t="shared" si="8"/>
        <v>370.75</v>
      </c>
      <c r="F15" s="35">
        <f t="shared" si="9"/>
        <v>197.02</v>
      </c>
      <c r="G15" s="28"/>
      <c r="H15" s="35">
        <f t="shared" si="10"/>
        <v>92.11</v>
      </c>
      <c r="I15" s="42">
        <f t="shared" si="0"/>
        <v>659.88</v>
      </c>
      <c r="K15" s="245">
        <f t="shared" si="1"/>
        <v>0.56184457780202457</v>
      </c>
      <c r="M15" s="41" t="s">
        <v>4</v>
      </c>
      <c r="N15" s="36">
        <f t="shared" si="11"/>
        <v>467.2</v>
      </c>
      <c r="O15" s="62">
        <f t="shared" si="12"/>
        <v>192.68</v>
      </c>
      <c r="P15" s="36">
        <f t="shared" si="2"/>
        <v>659.88</v>
      </c>
      <c r="Q15" s="26">
        <f t="shared" si="3"/>
        <v>467.2</v>
      </c>
      <c r="R15" s="91">
        <f t="shared" si="13"/>
        <v>1.3002</v>
      </c>
      <c r="S15" s="26">
        <f t="shared" si="4"/>
        <v>607.45000000000005</v>
      </c>
      <c r="T15" s="26">
        <f t="shared" si="5"/>
        <v>192.68</v>
      </c>
      <c r="U15" s="50">
        <f t="shared" si="14"/>
        <v>800.13000000000011</v>
      </c>
      <c r="W15" s="41" t="s">
        <v>4</v>
      </c>
      <c r="X15" s="36">
        <f t="shared" si="15"/>
        <v>139.49</v>
      </c>
      <c r="Y15" s="62">
        <f t="shared" si="16"/>
        <v>57.53</v>
      </c>
      <c r="Z15" s="36">
        <f t="shared" si="17"/>
        <v>197.02</v>
      </c>
      <c r="AA15" s="26">
        <f t="shared" si="18"/>
        <v>139.49</v>
      </c>
      <c r="AB15" s="266">
        <f t="shared" si="19"/>
        <v>1.3002</v>
      </c>
      <c r="AC15" s="26">
        <f t="shared" si="6"/>
        <v>181.36</v>
      </c>
      <c r="AD15" s="26">
        <f t="shared" si="7"/>
        <v>57.53</v>
      </c>
      <c r="AE15" s="50">
        <f t="shared" si="20"/>
        <v>238.89000000000001</v>
      </c>
      <c r="AF15" s="6"/>
    </row>
    <row r="16" spans="1:32" ht="15" customHeight="1" x14ac:dyDescent="0.2">
      <c r="B16" s="41" t="s">
        <v>5</v>
      </c>
      <c r="C16" s="104">
        <v>2.5499999999999998</v>
      </c>
      <c r="D16" s="104">
        <v>0.85</v>
      </c>
      <c r="E16" s="35">
        <f t="shared" si="8"/>
        <v>431.69</v>
      </c>
      <c r="F16" s="35">
        <f t="shared" si="9"/>
        <v>130.83000000000001</v>
      </c>
      <c r="G16" s="28"/>
      <c r="H16" s="35">
        <f t="shared" si="10"/>
        <v>92.11</v>
      </c>
      <c r="I16" s="42">
        <f t="shared" si="0"/>
        <v>654.63</v>
      </c>
      <c r="K16" s="245">
        <f t="shared" si="1"/>
        <v>0.6594412110657929</v>
      </c>
      <c r="M16" s="41" t="s">
        <v>5</v>
      </c>
      <c r="N16" s="36">
        <f t="shared" si="11"/>
        <v>463.48</v>
      </c>
      <c r="O16" s="62">
        <f t="shared" si="12"/>
        <v>191.15</v>
      </c>
      <c r="P16" s="36">
        <f t="shared" si="2"/>
        <v>654.63</v>
      </c>
      <c r="Q16" s="26">
        <f t="shared" si="3"/>
        <v>463.48</v>
      </c>
      <c r="R16" s="91">
        <f t="shared" si="13"/>
        <v>1.3002</v>
      </c>
      <c r="S16" s="26">
        <f t="shared" si="4"/>
        <v>602.62</v>
      </c>
      <c r="T16" s="26">
        <f t="shared" si="5"/>
        <v>191.15</v>
      </c>
      <c r="U16" s="50">
        <f t="shared" si="14"/>
        <v>793.77</v>
      </c>
      <c r="W16" s="41" t="s">
        <v>5</v>
      </c>
      <c r="X16" s="36">
        <f t="shared" si="15"/>
        <v>92.63</v>
      </c>
      <c r="Y16" s="62">
        <f t="shared" si="16"/>
        <v>38.200000000000003</v>
      </c>
      <c r="Z16" s="36">
        <f t="shared" si="17"/>
        <v>130.82999999999998</v>
      </c>
      <c r="AA16" s="26">
        <f t="shared" si="18"/>
        <v>92.63</v>
      </c>
      <c r="AB16" s="266">
        <f t="shared" si="19"/>
        <v>1.3002</v>
      </c>
      <c r="AC16" s="26">
        <f t="shared" si="6"/>
        <v>120.44</v>
      </c>
      <c r="AD16" s="26">
        <f t="shared" si="7"/>
        <v>38.200000000000003</v>
      </c>
      <c r="AE16" s="50">
        <f t="shared" si="20"/>
        <v>158.63999999999999</v>
      </c>
      <c r="AF16" s="6"/>
    </row>
    <row r="17" spans="1:32" ht="15" customHeight="1" x14ac:dyDescent="0.2">
      <c r="B17" s="41" t="s">
        <v>6</v>
      </c>
      <c r="C17" s="104">
        <v>2.15</v>
      </c>
      <c r="D17" s="104">
        <v>0.85</v>
      </c>
      <c r="E17" s="35">
        <f t="shared" si="8"/>
        <v>363.97</v>
      </c>
      <c r="F17" s="35">
        <f t="shared" si="9"/>
        <v>130.83000000000001</v>
      </c>
      <c r="G17" s="28"/>
      <c r="H17" s="35">
        <f t="shared" si="10"/>
        <v>92.11</v>
      </c>
      <c r="I17" s="42">
        <f t="shared" si="0"/>
        <v>586.91000000000008</v>
      </c>
      <c r="K17" s="245">
        <f t="shared" si="1"/>
        <v>0.6201461893646385</v>
      </c>
      <c r="M17" s="41" t="s">
        <v>6</v>
      </c>
      <c r="N17" s="36">
        <f t="shared" si="11"/>
        <v>415.53</v>
      </c>
      <c r="O17" s="62">
        <f t="shared" si="12"/>
        <v>171.38</v>
      </c>
      <c r="P17" s="36">
        <f t="shared" si="2"/>
        <v>586.91</v>
      </c>
      <c r="Q17" s="26">
        <f t="shared" si="3"/>
        <v>415.53</v>
      </c>
      <c r="R17" s="91">
        <f t="shared" si="13"/>
        <v>1.3002</v>
      </c>
      <c r="S17" s="26">
        <f t="shared" si="4"/>
        <v>540.27</v>
      </c>
      <c r="T17" s="26">
        <f t="shared" si="5"/>
        <v>171.38</v>
      </c>
      <c r="U17" s="50">
        <f t="shared" si="14"/>
        <v>711.65</v>
      </c>
      <c r="W17" s="41" t="s">
        <v>6</v>
      </c>
      <c r="X17" s="36">
        <f t="shared" si="15"/>
        <v>92.63</v>
      </c>
      <c r="Y17" s="62">
        <f t="shared" si="16"/>
        <v>38.200000000000003</v>
      </c>
      <c r="Z17" s="36">
        <f t="shared" si="17"/>
        <v>130.82999999999998</v>
      </c>
      <c r="AA17" s="26">
        <f t="shared" si="18"/>
        <v>92.63</v>
      </c>
      <c r="AB17" s="266">
        <f t="shared" si="19"/>
        <v>1.3002</v>
      </c>
      <c r="AC17" s="26">
        <f t="shared" si="6"/>
        <v>120.44</v>
      </c>
      <c r="AD17" s="26">
        <f t="shared" si="7"/>
        <v>38.200000000000003</v>
      </c>
      <c r="AE17" s="50">
        <f t="shared" si="20"/>
        <v>158.63999999999999</v>
      </c>
      <c r="AF17" s="6"/>
    </row>
    <row r="18" spans="1:32" ht="15" customHeight="1" x14ac:dyDescent="0.2">
      <c r="B18" s="41" t="s">
        <v>7</v>
      </c>
      <c r="C18" s="104">
        <v>2.4700000000000002</v>
      </c>
      <c r="D18" s="104">
        <v>0.55000000000000004</v>
      </c>
      <c r="E18" s="35">
        <f t="shared" si="8"/>
        <v>418.15</v>
      </c>
      <c r="F18" s="35">
        <f t="shared" si="9"/>
        <v>84.66</v>
      </c>
      <c r="G18" s="28"/>
      <c r="H18" s="35">
        <f t="shared" si="10"/>
        <v>92.11</v>
      </c>
      <c r="I18" s="42">
        <f t="shared" si="0"/>
        <v>594.91999999999996</v>
      </c>
      <c r="K18" s="245">
        <f t="shared" si="1"/>
        <v>0.70286761245209439</v>
      </c>
      <c r="M18" s="41" t="s">
        <v>7</v>
      </c>
      <c r="N18" s="36">
        <f t="shared" si="11"/>
        <v>421.2</v>
      </c>
      <c r="O18" s="62">
        <f t="shared" si="12"/>
        <v>173.72</v>
      </c>
      <c r="P18" s="36">
        <f t="shared" si="2"/>
        <v>594.91999999999996</v>
      </c>
      <c r="Q18" s="26">
        <f t="shared" si="3"/>
        <v>421.2</v>
      </c>
      <c r="R18" s="91">
        <f t="shared" si="13"/>
        <v>1.3002</v>
      </c>
      <c r="S18" s="26">
        <f t="shared" si="4"/>
        <v>547.64</v>
      </c>
      <c r="T18" s="26">
        <f t="shared" si="5"/>
        <v>173.72</v>
      </c>
      <c r="U18" s="50">
        <f t="shared" si="14"/>
        <v>721.36</v>
      </c>
      <c r="W18" s="41" t="s">
        <v>7</v>
      </c>
      <c r="X18" s="36">
        <f t="shared" si="15"/>
        <v>59.94</v>
      </c>
      <c r="Y18" s="62">
        <f t="shared" si="16"/>
        <v>24.72</v>
      </c>
      <c r="Z18" s="36">
        <f t="shared" si="17"/>
        <v>84.66</v>
      </c>
      <c r="AA18" s="26">
        <f t="shared" si="18"/>
        <v>59.94</v>
      </c>
      <c r="AB18" s="266">
        <f t="shared" si="19"/>
        <v>1.3002</v>
      </c>
      <c r="AC18" s="26">
        <f t="shared" si="6"/>
        <v>77.930000000000007</v>
      </c>
      <c r="AD18" s="26">
        <f t="shared" si="7"/>
        <v>24.72</v>
      </c>
      <c r="AE18" s="50">
        <f t="shared" si="20"/>
        <v>102.65</v>
      </c>
      <c r="AF18" s="6"/>
    </row>
    <row r="19" spans="1:32" ht="15" customHeight="1" x14ac:dyDescent="0.2">
      <c r="B19" s="41" t="s">
        <v>8</v>
      </c>
      <c r="C19" s="104">
        <v>2.19</v>
      </c>
      <c r="D19" s="104">
        <v>0.55000000000000004</v>
      </c>
      <c r="E19" s="35">
        <f t="shared" si="8"/>
        <v>370.75</v>
      </c>
      <c r="F19" s="35">
        <f t="shared" si="9"/>
        <v>84.66</v>
      </c>
      <c r="G19" s="28"/>
      <c r="H19" s="35">
        <f t="shared" si="10"/>
        <v>92.11</v>
      </c>
      <c r="I19" s="42">
        <f t="shared" si="0"/>
        <v>547.52</v>
      </c>
      <c r="K19" s="245">
        <f t="shared" si="1"/>
        <v>0.67714421390999413</v>
      </c>
      <c r="M19" s="41" t="s">
        <v>8</v>
      </c>
      <c r="N19" s="36">
        <f t="shared" si="11"/>
        <v>387.64</v>
      </c>
      <c r="O19" s="62">
        <f t="shared" si="12"/>
        <v>159.88</v>
      </c>
      <c r="P19" s="36">
        <f t="shared" si="2"/>
        <v>547.52</v>
      </c>
      <c r="Q19" s="26">
        <f t="shared" si="3"/>
        <v>387.64</v>
      </c>
      <c r="R19" s="91">
        <f t="shared" si="13"/>
        <v>1.3002</v>
      </c>
      <c r="S19" s="26">
        <f t="shared" si="4"/>
        <v>504.01</v>
      </c>
      <c r="T19" s="26">
        <f t="shared" si="5"/>
        <v>159.88</v>
      </c>
      <c r="U19" s="50">
        <f t="shared" si="14"/>
        <v>663.89</v>
      </c>
      <c r="W19" s="41" t="s">
        <v>8</v>
      </c>
      <c r="X19" s="36">
        <f t="shared" si="15"/>
        <v>59.94</v>
      </c>
      <c r="Y19" s="62">
        <f t="shared" si="16"/>
        <v>24.72</v>
      </c>
      <c r="Z19" s="36">
        <f t="shared" si="17"/>
        <v>84.66</v>
      </c>
      <c r="AA19" s="26">
        <f t="shared" si="18"/>
        <v>59.94</v>
      </c>
      <c r="AB19" s="266">
        <f t="shared" si="19"/>
        <v>1.3002</v>
      </c>
      <c r="AC19" s="26">
        <f t="shared" si="6"/>
        <v>77.930000000000007</v>
      </c>
      <c r="AD19" s="26">
        <f t="shared" si="7"/>
        <v>24.72</v>
      </c>
      <c r="AE19" s="50">
        <f t="shared" si="20"/>
        <v>102.65</v>
      </c>
      <c r="AF19" s="6"/>
    </row>
    <row r="20" spans="1:32" ht="15" customHeight="1" thickBot="1" x14ac:dyDescent="0.25">
      <c r="A20" s="20"/>
      <c r="B20" s="120" t="s">
        <v>9</v>
      </c>
      <c r="C20" s="121">
        <v>2.2599999999999998</v>
      </c>
      <c r="D20" s="121">
        <v>0.28000000000000003</v>
      </c>
      <c r="E20" s="43">
        <f t="shared" si="8"/>
        <v>382.6</v>
      </c>
      <c r="F20" s="43">
        <f t="shared" si="9"/>
        <v>43.1</v>
      </c>
      <c r="G20" s="29"/>
      <c r="H20" s="43">
        <f t="shared" si="10"/>
        <v>92.11</v>
      </c>
      <c r="I20" s="44">
        <f t="shared" si="0"/>
        <v>517.81000000000006</v>
      </c>
      <c r="J20" s="122"/>
      <c r="K20" s="246">
        <f t="shared" si="1"/>
        <v>0.73888105675827032</v>
      </c>
      <c r="L20" s="122"/>
      <c r="M20" s="120" t="s">
        <v>9</v>
      </c>
      <c r="N20" s="51">
        <f t="shared" si="11"/>
        <v>366.61</v>
      </c>
      <c r="O20" s="63">
        <f t="shared" si="12"/>
        <v>151.19999999999999</v>
      </c>
      <c r="P20" s="51">
        <f t="shared" si="2"/>
        <v>517.80999999999995</v>
      </c>
      <c r="Q20" s="27">
        <f t="shared" si="3"/>
        <v>366.61</v>
      </c>
      <c r="R20" s="92">
        <f t="shared" si="13"/>
        <v>1.3002</v>
      </c>
      <c r="S20" s="27">
        <f t="shared" si="4"/>
        <v>476.67</v>
      </c>
      <c r="T20" s="27">
        <f t="shared" si="5"/>
        <v>151.19999999999999</v>
      </c>
      <c r="U20" s="60">
        <f t="shared" si="14"/>
        <v>627.87</v>
      </c>
      <c r="W20" s="120" t="s">
        <v>9</v>
      </c>
      <c r="X20" s="51">
        <f t="shared" si="15"/>
        <v>30.51</v>
      </c>
      <c r="Y20" s="63">
        <f t="shared" si="16"/>
        <v>12.59</v>
      </c>
      <c r="Z20" s="51">
        <f t="shared" si="17"/>
        <v>43.1</v>
      </c>
      <c r="AA20" s="27">
        <f t="shared" si="18"/>
        <v>30.51</v>
      </c>
      <c r="AB20" s="267">
        <f t="shared" si="19"/>
        <v>1.3002</v>
      </c>
      <c r="AC20" s="27">
        <f t="shared" si="6"/>
        <v>39.67</v>
      </c>
      <c r="AD20" s="27">
        <f t="shared" si="7"/>
        <v>12.59</v>
      </c>
      <c r="AE20" s="60">
        <f t="shared" si="20"/>
        <v>52.260000000000005</v>
      </c>
      <c r="AF20" s="6"/>
    </row>
    <row r="21" spans="1:32" ht="15" customHeight="1" x14ac:dyDescent="0.2">
      <c r="A21" s="133" t="s">
        <v>104</v>
      </c>
      <c r="B21" s="109" t="s">
        <v>10</v>
      </c>
      <c r="C21" s="175">
        <v>1.56</v>
      </c>
      <c r="D21" s="110">
        <v>1.87</v>
      </c>
      <c r="E21" s="111">
        <f t="shared" si="8"/>
        <v>264.08999999999997</v>
      </c>
      <c r="F21" s="111">
        <f t="shared" si="9"/>
        <v>287.83</v>
      </c>
      <c r="G21" s="112"/>
      <c r="H21" s="111">
        <f t="shared" si="10"/>
        <v>92.11</v>
      </c>
      <c r="I21" s="113">
        <f t="shared" si="0"/>
        <v>644.03</v>
      </c>
      <c r="K21" s="247">
        <f t="shared" si="1"/>
        <v>0.41005853764576183</v>
      </c>
      <c r="M21" s="109" t="s">
        <v>10</v>
      </c>
      <c r="N21" s="115">
        <f t="shared" si="11"/>
        <v>455.97</v>
      </c>
      <c r="O21" s="116">
        <f t="shared" si="12"/>
        <v>188.06</v>
      </c>
      <c r="P21" s="115">
        <f t="shared" si="2"/>
        <v>644.03</v>
      </c>
      <c r="Q21" s="117">
        <f t="shared" si="3"/>
        <v>455.97</v>
      </c>
      <c r="R21" s="118">
        <f t="shared" si="13"/>
        <v>1.3002</v>
      </c>
      <c r="S21" s="117">
        <f t="shared" si="4"/>
        <v>592.85</v>
      </c>
      <c r="T21" s="117">
        <f t="shared" si="5"/>
        <v>188.06</v>
      </c>
      <c r="U21" s="119">
        <f t="shared" si="14"/>
        <v>780.91000000000008</v>
      </c>
      <c r="W21" s="109" t="s">
        <v>10</v>
      </c>
      <c r="X21" s="115">
        <f t="shared" si="15"/>
        <v>203.78</v>
      </c>
      <c r="Y21" s="116">
        <f t="shared" si="16"/>
        <v>84.05</v>
      </c>
      <c r="Z21" s="115">
        <f t="shared" si="17"/>
        <v>287.83</v>
      </c>
      <c r="AA21" s="117">
        <f t="shared" si="18"/>
        <v>203.78</v>
      </c>
      <c r="AB21" s="268">
        <f t="shared" si="19"/>
        <v>1.3002</v>
      </c>
      <c r="AC21" s="117">
        <f t="shared" si="6"/>
        <v>264.95</v>
      </c>
      <c r="AD21" s="117">
        <f t="shared" si="7"/>
        <v>84.05</v>
      </c>
      <c r="AE21" s="119">
        <f t="shared" si="20"/>
        <v>349</v>
      </c>
      <c r="AF21" s="6"/>
    </row>
    <row r="22" spans="1:32" ht="14.25" x14ac:dyDescent="0.2">
      <c r="A22" s="132" t="s">
        <v>107</v>
      </c>
      <c r="B22" s="101" t="s">
        <v>11</v>
      </c>
      <c r="C22" s="176">
        <v>1.56</v>
      </c>
      <c r="D22" s="105">
        <v>1.87</v>
      </c>
      <c r="E22" s="35">
        <f t="shared" si="8"/>
        <v>264.08999999999997</v>
      </c>
      <c r="F22" s="35">
        <f t="shared" si="9"/>
        <v>287.83</v>
      </c>
      <c r="G22" s="28"/>
      <c r="H22" s="35">
        <f t="shared" si="10"/>
        <v>92.11</v>
      </c>
      <c r="I22" s="42">
        <f t="shared" si="0"/>
        <v>644.03</v>
      </c>
      <c r="K22" s="245">
        <f t="shared" si="1"/>
        <v>0.41005853764576183</v>
      </c>
      <c r="M22" s="101" t="s">
        <v>11</v>
      </c>
      <c r="N22" s="36">
        <f t="shared" si="11"/>
        <v>455.97</v>
      </c>
      <c r="O22" s="62">
        <f t="shared" si="12"/>
        <v>188.06</v>
      </c>
      <c r="P22" s="36">
        <f t="shared" si="2"/>
        <v>644.03</v>
      </c>
      <c r="Q22" s="26">
        <f t="shared" si="3"/>
        <v>455.97</v>
      </c>
      <c r="R22" s="91">
        <f t="shared" si="13"/>
        <v>1.3002</v>
      </c>
      <c r="S22" s="26">
        <f t="shared" si="4"/>
        <v>592.85</v>
      </c>
      <c r="T22" s="26">
        <f t="shared" si="5"/>
        <v>188.06</v>
      </c>
      <c r="U22" s="50">
        <f t="shared" si="14"/>
        <v>780.91000000000008</v>
      </c>
      <c r="W22" s="101" t="s">
        <v>11</v>
      </c>
      <c r="X22" s="36">
        <f t="shared" si="15"/>
        <v>203.78</v>
      </c>
      <c r="Y22" s="62">
        <f t="shared" si="16"/>
        <v>84.05</v>
      </c>
      <c r="Z22" s="36">
        <f t="shared" si="17"/>
        <v>287.83</v>
      </c>
      <c r="AA22" s="26">
        <f t="shared" si="18"/>
        <v>203.78</v>
      </c>
      <c r="AB22" s="266">
        <f t="shared" si="19"/>
        <v>1.3002</v>
      </c>
      <c r="AC22" s="26">
        <f t="shared" si="6"/>
        <v>264.95</v>
      </c>
      <c r="AD22" s="26">
        <f t="shared" si="7"/>
        <v>84.05</v>
      </c>
      <c r="AE22" s="50">
        <f t="shared" si="20"/>
        <v>349</v>
      </c>
      <c r="AF22" s="6"/>
    </row>
    <row r="23" spans="1:32" ht="14.25" x14ac:dyDescent="0.2">
      <c r="B23" s="101" t="s">
        <v>12</v>
      </c>
      <c r="C23" s="176">
        <v>0.99</v>
      </c>
      <c r="D23" s="105">
        <v>1.87</v>
      </c>
      <c r="E23" s="35">
        <f t="shared" si="8"/>
        <v>167.6</v>
      </c>
      <c r="F23" s="35">
        <f t="shared" si="9"/>
        <v>287.83</v>
      </c>
      <c r="G23" s="28"/>
      <c r="H23" s="35">
        <f t="shared" si="10"/>
        <v>92.11</v>
      </c>
      <c r="I23" s="42">
        <f t="shared" si="0"/>
        <v>547.54</v>
      </c>
      <c r="K23" s="245">
        <f t="shared" si="1"/>
        <v>0.30609635825693099</v>
      </c>
      <c r="M23" s="101" t="s">
        <v>12</v>
      </c>
      <c r="N23" s="36">
        <f t="shared" si="11"/>
        <v>387.66</v>
      </c>
      <c r="O23" s="62">
        <f t="shared" si="12"/>
        <v>159.88</v>
      </c>
      <c r="P23" s="36">
        <f t="shared" si="2"/>
        <v>547.54</v>
      </c>
      <c r="Q23" s="26">
        <f t="shared" si="3"/>
        <v>387.66</v>
      </c>
      <c r="R23" s="91">
        <f t="shared" si="13"/>
        <v>1.3002</v>
      </c>
      <c r="S23" s="26">
        <f t="shared" si="4"/>
        <v>504.04</v>
      </c>
      <c r="T23" s="26">
        <f t="shared" si="5"/>
        <v>159.88</v>
      </c>
      <c r="U23" s="50">
        <f t="shared" si="14"/>
        <v>663.92000000000007</v>
      </c>
      <c r="W23" s="101" t="s">
        <v>12</v>
      </c>
      <c r="X23" s="36">
        <f t="shared" si="15"/>
        <v>203.78</v>
      </c>
      <c r="Y23" s="62">
        <f t="shared" si="16"/>
        <v>84.05</v>
      </c>
      <c r="Z23" s="36">
        <f t="shared" si="17"/>
        <v>287.83</v>
      </c>
      <c r="AA23" s="26">
        <f t="shared" si="18"/>
        <v>203.78</v>
      </c>
      <c r="AB23" s="266">
        <f t="shared" si="19"/>
        <v>1.3002</v>
      </c>
      <c r="AC23" s="26">
        <f t="shared" si="6"/>
        <v>264.95</v>
      </c>
      <c r="AD23" s="26">
        <f t="shared" si="7"/>
        <v>84.05</v>
      </c>
      <c r="AE23" s="50">
        <f t="shared" si="20"/>
        <v>349</v>
      </c>
      <c r="AF23" s="6"/>
    </row>
    <row r="24" spans="1:32" ht="14.25" x14ac:dyDescent="0.2">
      <c r="B24" s="101" t="s">
        <v>13</v>
      </c>
      <c r="C24" s="176">
        <v>1.51</v>
      </c>
      <c r="D24" s="105">
        <v>1.28</v>
      </c>
      <c r="E24" s="35">
        <f t="shared" si="8"/>
        <v>255.63</v>
      </c>
      <c r="F24" s="35">
        <f t="shared" si="9"/>
        <v>197.02</v>
      </c>
      <c r="G24" s="28"/>
      <c r="H24" s="35">
        <f t="shared" si="10"/>
        <v>92.11</v>
      </c>
      <c r="I24" s="42">
        <f t="shared" si="0"/>
        <v>544.76</v>
      </c>
      <c r="K24" s="245">
        <f t="shared" si="1"/>
        <v>0.4692525148689331</v>
      </c>
      <c r="M24" s="101" t="s">
        <v>13</v>
      </c>
      <c r="N24" s="36">
        <f t="shared" si="11"/>
        <v>385.69</v>
      </c>
      <c r="O24" s="62">
        <f t="shared" si="12"/>
        <v>159.07</v>
      </c>
      <c r="P24" s="36">
        <f t="shared" si="2"/>
        <v>544.76</v>
      </c>
      <c r="Q24" s="26">
        <f t="shared" si="3"/>
        <v>385.69</v>
      </c>
      <c r="R24" s="91">
        <f t="shared" si="13"/>
        <v>1.3002</v>
      </c>
      <c r="S24" s="26">
        <f t="shared" si="4"/>
        <v>501.47</v>
      </c>
      <c r="T24" s="26">
        <f t="shared" si="5"/>
        <v>159.07</v>
      </c>
      <c r="U24" s="50">
        <f t="shared" si="14"/>
        <v>660.54</v>
      </c>
      <c r="W24" s="101" t="s">
        <v>13</v>
      </c>
      <c r="X24" s="36">
        <f t="shared" si="15"/>
        <v>139.49</v>
      </c>
      <c r="Y24" s="62">
        <f t="shared" si="16"/>
        <v>57.53</v>
      </c>
      <c r="Z24" s="36">
        <f t="shared" si="17"/>
        <v>197.02</v>
      </c>
      <c r="AA24" s="26">
        <f t="shared" si="18"/>
        <v>139.49</v>
      </c>
      <c r="AB24" s="266">
        <f t="shared" si="19"/>
        <v>1.3002</v>
      </c>
      <c r="AC24" s="26">
        <f t="shared" si="6"/>
        <v>181.36</v>
      </c>
      <c r="AD24" s="26">
        <f t="shared" si="7"/>
        <v>57.53</v>
      </c>
      <c r="AE24" s="50">
        <f t="shared" si="20"/>
        <v>238.89000000000001</v>
      </c>
      <c r="AF24" s="6"/>
    </row>
    <row r="25" spans="1:32" ht="14.25" x14ac:dyDescent="0.2">
      <c r="B25" s="101" t="s">
        <v>14</v>
      </c>
      <c r="C25" s="176">
        <v>1.1100000000000001</v>
      </c>
      <c r="D25" s="105">
        <v>1.28</v>
      </c>
      <c r="E25" s="35">
        <f t="shared" si="8"/>
        <v>187.91</v>
      </c>
      <c r="F25" s="35">
        <f t="shared" si="9"/>
        <v>197.02</v>
      </c>
      <c r="G25" s="28"/>
      <c r="H25" s="35">
        <f t="shared" si="10"/>
        <v>92.11</v>
      </c>
      <c r="I25" s="42">
        <f t="shared" si="0"/>
        <v>477.04</v>
      </c>
      <c r="K25" s="245">
        <f t="shared" si="1"/>
        <v>0.39390826765051146</v>
      </c>
      <c r="M25" s="101" t="s">
        <v>14</v>
      </c>
      <c r="N25" s="36">
        <f t="shared" si="11"/>
        <v>337.74</v>
      </c>
      <c r="O25" s="62">
        <f t="shared" si="12"/>
        <v>139.30000000000001</v>
      </c>
      <c r="P25" s="36">
        <f t="shared" si="2"/>
        <v>477.04</v>
      </c>
      <c r="Q25" s="26">
        <f t="shared" si="3"/>
        <v>337.74</v>
      </c>
      <c r="R25" s="91">
        <f t="shared" si="13"/>
        <v>1.3002</v>
      </c>
      <c r="S25" s="26">
        <f t="shared" si="4"/>
        <v>439.13</v>
      </c>
      <c r="T25" s="26">
        <f t="shared" si="5"/>
        <v>139.30000000000001</v>
      </c>
      <c r="U25" s="50">
        <f t="shared" si="14"/>
        <v>578.43000000000006</v>
      </c>
      <c r="W25" s="101" t="s">
        <v>14</v>
      </c>
      <c r="X25" s="36">
        <f t="shared" si="15"/>
        <v>139.49</v>
      </c>
      <c r="Y25" s="62">
        <f t="shared" si="16"/>
        <v>57.53</v>
      </c>
      <c r="Z25" s="36">
        <f t="shared" si="17"/>
        <v>197.02</v>
      </c>
      <c r="AA25" s="26">
        <f t="shared" si="18"/>
        <v>139.49</v>
      </c>
      <c r="AB25" s="266">
        <f t="shared" si="19"/>
        <v>1.3002</v>
      </c>
      <c r="AC25" s="26">
        <f t="shared" si="6"/>
        <v>181.36</v>
      </c>
      <c r="AD25" s="26">
        <f t="shared" si="7"/>
        <v>57.53</v>
      </c>
      <c r="AE25" s="50">
        <f t="shared" si="20"/>
        <v>238.89000000000001</v>
      </c>
      <c r="AF25" s="6"/>
    </row>
    <row r="26" spans="1:32" ht="14.25" x14ac:dyDescent="0.2">
      <c r="B26" s="101" t="s">
        <v>15</v>
      </c>
      <c r="C26" s="176">
        <v>1.1000000000000001</v>
      </c>
      <c r="D26" s="105">
        <v>1.28</v>
      </c>
      <c r="E26" s="35">
        <f t="shared" si="8"/>
        <v>186.22</v>
      </c>
      <c r="F26" s="35">
        <f t="shared" si="9"/>
        <v>197.02</v>
      </c>
      <c r="G26" s="28"/>
      <c r="H26" s="35">
        <f t="shared" si="10"/>
        <v>92.11</v>
      </c>
      <c r="I26" s="42">
        <f t="shared" si="0"/>
        <v>475.35</v>
      </c>
      <c r="K26" s="245">
        <f t="shared" si="1"/>
        <v>0.39175344483012514</v>
      </c>
      <c r="M26" s="101" t="s">
        <v>15</v>
      </c>
      <c r="N26" s="36">
        <f t="shared" si="11"/>
        <v>336.55</v>
      </c>
      <c r="O26" s="62">
        <f t="shared" si="12"/>
        <v>138.80000000000001</v>
      </c>
      <c r="P26" s="36">
        <f t="shared" si="2"/>
        <v>475.35</v>
      </c>
      <c r="Q26" s="26">
        <f t="shared" si="3"/>
        <v>336.55</v>
      </c>
      <c r="R26" s="91">
        <f t="shared" si="13"/>
        <v>1.3002</v>
      </c>
      <c r="S26" s="26">
        <f t="shared" si="4"/>
        <v>437.58</v>
      </c>
      <c r="T26" s="26">
        <f t="shared" si="5"/>
        <v>138.80000000000001</v>
      </c>
      <c r="U26" s="50">
        <f t="shared" si="14"/>
        <v>576.38</v>
      </c>
      <c r="W26" s="101" t="s">
        <v>15</v>
      </c>
      <c r="X26" s="36">
        <f t="shared" si="15"/>
        <v>139.49</v>
      </c>
      <c r="Y26" s="62">
        <f t="shared" si="16"/>
        <v>57.53</v>
      </c>
      <c r="Z26" s="36">
        <f t="shared" si="17"/>
        <v>197.02</v>
      </c>
      <c r="AA26" s="26">
        <f t="shared" si="18"/>
        <v>139.49</v>
      </c>
      <c r="AB26" s="266">
        <f t="shared" si="19"/>
        <v>1.3002</v>
      </c>
      <c r="AC26" s="26">
        <f t="shared" si="6"/>
        <v>181.36</v>
      </c>
      <c r="AD26" s="26">
        <f t="shared" si="7"/>
        <v>57.53</v>
      </c>
      <c r="AE26" s="50">
        <f t="shared" si="20"/>
        <v>238.89000000000001</v>
      </c>
      <c r="AF26" s="6"/>
    </row>
    <row r="27" spans="1:32" ht="14.25" x14ac:dyDescent="0.2">
      <c r="B27" s="101" t="s">
        <v>16</v>
      </c>
      <c r="C27" s="176">
        <v>1.45</v>
      </c>
      <c r="D27" s="105">
        <v>0.85</v>
      </c>
      <c r="E27" s="35">
        <f t="shared" si="8"/>
        <v>245.47</v>
      </c>
      <c r="F27" s="35">
        <f t="shared" si="9"/>
        <v>130.83000000000001</v>
      </c>
      <c r="G27" s="28"/>
      <c r="H27" s="35">
        <f t="shared" si="10"/>
        <v>92.11</v>
      </c>
      <c r="I27" s="42">
        <f t="shared" si="0"/>
        <v>468.41</v>
      </c>
      <c r="K27" s="245">
        <f t="shared" si="1"/>
        <v>0.52404944386328212</v>
      </c>
      <c r="M27" s="101" t="s">
        <v>16</v>
      </c>
      <c r="N27" s="36">
        <f t="shared" si="11"/>
        <v>331.63</v>
      </c>
      <c r="O27" s="62">
        <f t="shared" si="12"/>
        <v>136.78</v>
      </c>
      <c r="P27" s="36">
        <f t="shared" si="2"/>
        <v>468.40999999999997</v>
      </c>
      <c r="Q27" s="26">
        <f t="shared" si="3"/>
        <v>331.63</v>
      </c>
      <c r="R27" s="91">
        <f t="shared" si="13"/>
        <v>1.3002</v>
      </c>
      <c r="S27" s="26">
        <f t="shared" si="4"/>
        <v>431.19</v>
      </c>
      <c r="T27" s="26">
        <f t="shared" si="5"/>
        <v>136.78</v>
      </c>
      <c r="U27" s="50">
        <f t="shared" si="14"/>
        <v>567.97</v>
      </c>
      <c r="W27" s="101" t="s">
        <v>16</v>
      </c>
      <c r="X27" s="36">
        <f t="shared" si="15"/>
        <v>92.63</v>
      </c>
      <c r="Y27" s="62">
        <f t="shared" si="16"/>
        <v>38.200000000000003</v>
      </c>
      <c r="Z27" s="36">
        <f t="shared" si="17"/>
        <v>130.82999999999998</v>
      </c>
      <c r="AA27" s="26">
        <f t="shared" si="18"/>
        <v>92.63</v>
      </c>
      <c r="AB27" s="266">
        <f t="shared" si="19"/>
        <v>1.3002</v>
      </c>
      <c r="AC27" s="26">
        <f t="shared" si="6"/>
        <v>120.44</v>
      </c>
      <c r="AD27" s="26">
        <f t="shared" si="7"/>
        <v>38.200000000000003</v>
      </c>
      <c r="AE27" s="50">
        <f t="shared" si="20"/>
        <v>158.63999999999999</v>
      </c>
      <c r="AF27" s="6"/>
    </row>
    <row r="28" spans="1:32" ht="14.25" x14ac:dyDescent="0.2">
      <c r="B28" s="101" t="s">
        <v>17</v>
      </c>
      <c r="C28" s="176">
        <v>1.19</v>
      </c>
      <c r="D28" s="105">
        <v>0.85</v>
      </c>
      <c r="E28" s="35">
        <f t="shared" si="8"/>
        <v>201.46</v>
      </c>
      <c r="F28" s="35">
        <f t="shared" si="9"/>
        <v>130.83000000000001</v>
      </c>
      <c r="G28" s="28"/>
      <c r="H28" s="35">
        <f t="shared" si="10"/>
        <v>92.11</v>
      </c>
      <c r="I28" s="42">
        <f t="shared" si="0"/>
        <v>424.40000000000003</v>
      </c>
      <c r="K28" s="245">
        <f t="shared" si="1"/>
        <v>0.47469368520263899</v>
      </c>
      <c r="M28" s="101" t="s">
        <v>17</v>
      </c>
      <c r="N28" s="36">
        <f t="shared" si="11"/>
        <v>300.48</v>
      </c>
      <c r="O28" s="62">
        <f t="shared" si="12"/>
        <v>123.92</v>
      </c>
      <c r="P28" s="36">
        <f t="shared" si="2"/>
        <v>424.40000000000003</v>
      </c>
      <c r="Q28" s="26">
        <f t="shared" si="3"/>
        <v>300.48</v>
      </c>
      <c r="R28" s="91">
        <f t="shared" si="13"/>
        <v>1.3002</v>
      </c>
      <c r="S28" s="26">
        <f t="shared" si="4"/>
        <v>390.68</v>
      </c>
      <c r="T28" s="26">
        <f t="shared" si="5"/>
        <v>123.92</v>
      </c>
      <c r="U28" s="50">
        <f t="shared" si="14"/>
        <v>514.6</v>
      </c>
      <c r="W28" s="101" t="s">
        <v>17</v>
      </c>
      <c r="X28" s="36">
        <f t="shared" si="15"/>
        <v>92.63</v>
      </c>
      <c r="Y28" s="62">
        <f t="shared" si="16"/>
        <v>38.200000000000003</v>
      </c>
      <c r="Z28" s="36">
        <f t="shared" si="17"/>
        <v>130.82999999999998</v>
      </c>
      <c r="AA28" s="26">
        <f t="shared" si="18"/>
        <v>92.63</v>
      </c>
      <c r="AB28" s="266">
        <f t="shared" si="19"/>
        <v>1.3002</v>
      </c>
      <c r="AC28" s="26">
        <f t="shared" si="6"/>
        <v>120.44</v>
      </c>
      <c r="AD28" s="26">
        <f t="shared" si="7"/>
        <v>38.200000000000003</v>
      </c>
      <c r="AE28" s="50">
        <f t="shared" si="20"/>
        <v>158.63999999999999</v>
      </c>
      <c r="AF28" s="6"/>
    </row>
    <row r="29" spans="1:32" ht="14.25" x14ac:dyDescent="0.2">
      <c r="B29" s="101" t="s">
        <v>18</v>
      </c>
      <c r="C29" s="176">
        <v>0.91</v>
      </c>
      <c r="D29" s="105">
        <v>0.85</v>
      </c>
      <c r="E29" s="35">
        <f t="shared" si="8"/>
        <v>154.05000000000001</v>
      </c>
      <c r="F29" s="35">
        <f t="shared" si="9"/>
        <v>130.83000000000001</v>
      </c>
      <c r="G29" s="28"/>
      <c r="H29" s="35">
        <f t="shared" si="10"/>
        <v>92.11</v>
      </c>
      <c r="I29" s="42">
        <f t="shared" si="0"/>
        <v>376.99</v>
      </c>
      <c r="K29" s="245">
        <f t="shared" si="1"/>
        <v>0.40863152868776365</v>
      </c>
      <c r="M29" s="101" t="s">
        <v>18</v>
      </c>
      <c r="N29" s="36">
        <f t="shared" si="11"/>
        <v>266.91000000000003</v>
      </c>
      <c r="O29" s="62">
        <f t="shared" si="12"/>
        <v>110.08</v>
      </c>
      <c r="P29" s="36">
        <f t="shared" si="2"/>
        <v>376.99</v>
      </c>
      <c r="Q29" s="26">
        <f t="shared" si="3"/>
        <v>266.91000000000003</v>
      </c>
      <c r="R29" s="91">
        <f t="shared" si="13"/>
        <v>1.3002</v>
      </c>
      <c r="S29" s="26">
        <f t="shared" si="4"/>
        <v>347.04</v>
      </c>
      <c r="T29" s="26">
        <f t="shared" si="5"/>
        <v>110.08</v>
      </c>
      <c r="U29" s="50">
        <f t="shared" si="14"/>
        <v>457.12</v>
      </c>
      <c r="W29" s="101" t="s">
        <v>18</v>
      </c>
      <c r="X29" s="36">
        <f t="shared" si="15"/>
        <v>92.63</v>
      </c>
      <c r="Y29" s="62">
        <f t="shared" si="16"/>
        <v>38.200000000000003</v>
      </c>
      <c r="Z29" s="36">
        <f t="shared" si="17"/>
        <v>130.82999999999998</v>
      </c>
      <c r="AA29" s="26">
        <f t="shared" si="18"/>
        <v>92.63</v>
      </c>
      <c r="AB29" s="266">
        <f t="shared" si="19"/>
        <v>1.3002</v>
      </c>
      <c r="AC29" s="26">
        <f t="shared" si="6"/>
        <v>120.44</v>
      </c>
      <c r="AD29" s="26">
        <f t="shared" si="7"/>
        <v>38.200000000000003</v>
      </c>
      <c r="AE29" s="50">
        <f t="shared" si="20"/>
        <v>158.63999999999999</v>
      </c>
      <c r="AF29" s="6"/>
    </row>
    <row r="30" spans="1:32" ht="14.25" x14ac:dyDescent="0.2">
      <c r="B30" s="101" t="s">
        <v>19</v>
      </c>
      <c r="C30" s="176">
        <v>1.36</v>
      </c>
      <c r="D30" s="105">
        <v>0.55000000000000004</v>
      </c>
      <c r="E30" s="35">
        <f t="shared" si="8"/>
        <v>230.23</v>
      </c>
      <c r="F30" s="35">
        <f t="shared" si="9"/>
        <v>84.66</v>
      </c>
      <c r="G30" s="28"/>
      <c r="H30" s="35">
        <f t="shared" si="10"/>
        <v>92.11</v>
      </c>
      <c r="I30" s="42">
        <f t="shared" si="0"/>
        <v>407</v>
      </c>
      <c r="K30" s="245">
        <f t="shared" si="1"/>
        <v>0.56567567567567567</v>
      </c>
      <c r="M30" s="101" t="s">
        <v>19</v>
      </c>
      <c r="N30" s="36">
        <f t="shared" si="11"/>
        <v>288.16000000000003</v>
      </c>
      <c r="O30" s="62">
        <f t="shared" si="12"/>
        <v>118.84</v>
      </c>
      <c r="P30" s="36">
        <f t="shared" si="2"/>
        <v>407</v>
      </c>
      <c r="Q30" s="26">
        <f t="shared" si="3"/>
        <v>288.16000000000003</v>
      </c>
      <c r="R30" s="91">
        <f t="shared" si="13"/>
        <v>1.3002</v>
      </c>
      <c r="S30" s="26">
        <f t="shared" si="4"/>
        <v>374.67</v>
      </c>
      <c r="T30" s="26">
        <f t="shared" si="5"/>
        <v>118.84</v>
      </c>
      <c r="U30" s="50">
        <f t="shared" si="14"/>
        <v>493.51</v>
      </c>
      <c r="W30" s="101" t="s">
        <v>19</v>
      </c>
      <c r="X30" s="36">
        <f t="shared" si="15"/>
        <v>59.94</v>
      </c>
      <c r="Y30" s="62">
        <f t="shared" si="16"/>
        <v>24.72</v>
      </c>
      <c r="Z30" s="36">
        <f t="shared" si="17"/>
        <v>84.66</v>
      </c>
      <c r="AA30" s="26">
        <f t="shared" si="18"/>
        <v>59.94</v>
      </c>
      <c r="AB30" s="266">
        <f t="shared" si="19"/>
        <v>1.3002</v>
      </c>
      <c r="AC30" s="26">
        <f t="shared" si="6"/>
        <v>77.930000000000007</v>
      </c>
      <c r="AD30" s="26">
        <f t="shared" si="7"/>
        <v>24.72</v>
      </c>
      <c r="AE30" s="50">
        <f t="shared" si="20"/>
        <v>102.65</v>
      </c>
      <c r="AF30" s="6"/>
    </row>
    <row r="31" spans="1:32" ht="14.25" x14ac:dyDescent="0.2">
      <c r="B31" s="101" t="s">
        <v>20</v>
      </c>
      <c r="C31" s="176">
        <v>1.22</v>
      </c>
      <c r="D31" s="105">
        <v>0.55000000000000004</v>
      </c>
      <c r="E31" s="35">
        <f t="shared" si="8"/>
        <v>206.53</v>
      </c>
      <c r="F31" s="35">
        <f t="shared" si="9"/>
        <v>84.66</v>
      </c>
      <c r="G31" s="28"/>
      <c r="H31" s="35">
        <f t="shared" si="10"/>
        <v>92.11</v>
      </c>
      <c r="I31" s="42">
        <f t="shared" si="0"/>
        <v>383.3</v>
      </c>
      <c r="K31" s="245">
        <f t="shared" si="1"/>
        <v>0.53882076702321935</v>
      </c>
      <c r="M31" s="101" t="s">
        <v>20</v>
      </c>
      <c r="N31" s="36">
        <f t="shared" si="11"/>
        <v>271.38</v>
      </c>
      <c r="O31" s="62">
        <f t="shared" si="12"/>
        <v>111.92</v>
      </c>
      <c r="P31" s="36">
        <f t="shared" si="2"/>
        <v>383.3</v>
      </c>
      <c r="Q31" s="26">
        <f t="shared" si="3"/>
        <v>271.38</v>
      </c>
      <c r="R31" s="91">
        <f t="shared" si="13"/>
        <v>1.3002</v>
      </c>
      <c r="S31" s="26">
        <f t="shared" si="4"/>
        <v>352.85</v>
      </c>
      <c r="T31" s="26">
        <f t="shared" si="5"/>
        <v>111.92</v>
      </c>
      <c r="U31" s="50">
        <f t="shared" si="14"/>
        <v>464.77000000000004</v>
      </c>
      <c r="W31" s="101" t="s">
        <v>20</v>
      </c>
      <c r="X31" s="36">
        <f t="shared" si="15"/>
        <v>59.94</v>
      </c>
      <c r="Y31" s="62">
        <f t="shared" si="16"/>
        <v>24.72</v>
      </c>
      <c r="Z31" s="36">
        <f t="shared" si="17"/>
        <v>84.66</v>
      </c>
      <c r="AA31" s="26">
        <f t="shared" si="18"/>
        <v>59.94</v>
      </c>
      <c r="AB31" s="266">
        <f t="shared" si="19"/>
        <v>1.3002</v>
      </c>
      <c r="AC31" s="26">
        <f t="shared" si="6"/>
        <v>77.930000000000007</v>
      </c>
      <c r="AD31" s="26">
        <f t="shared" si="7"/>
        <v>24.72</v>
      </c>
      <c r="AE31" s="50">
        <f t="shared" si="20"/>
        <v>102.65</v>
      </c>
      <c r="AF31" s="6"/>
    </row>
    <row r="32" spans="1:32" ht="14.25" x14ac:dyDescent="0.2">
      <c r="B32" s="101" t="s">
        <v>21</v>
      </c>
      <c r="C32" s="176">
        <v>0.84</v>
      </c>
      <c r="D32" s="105">
        <v>0.55000000000000004</v>
      </c>
      <c r="E32" s="35">
        <f t="shared" si="8"/>
        <v>142.19999999999999</v>
      </c>
      <c r="F32" s="35">
        <f t="shared" si="9"/>
        <v>84.66</v>
      </c>
      <c r="G32" s="28"/>
      <c r="H32" s="35">
        <f t="shared" si="10"/>
        <v>92.11</v>
      </c>
      <c r="I32" s="42">
        <f t="shared" si="0"/>
        <v>318.96999999999997</v>
      </c>
      <c r="K32" s="245">
        <f t="shared" si="1"/>
        <v>0.44580995077907015</v>
      </c>
      <c r="M32" s="101" t="s">
        <v>21</v>
      </c>
      <c r="N32" s="36">
        <f t="shared" si="11"/>
        <v>225.83</v>
      </c>
      <c r="O32" s="62">
        <f t="shared" si="12"/>
        <v>93.14</v>
      </c>
      <c r="P32" s="36">
        <f t="shared" si="2"/>
        <v>318.97000000000003</v>
      </c>
      <c r="Q32" s="26">
        <f t="shared" si="3"/>
        <v>225.83</v>
      </c>
      <c r="R32" s="91">
        <f t="shared" si="13"/>
        <v>1.3002</v>
      </c>
      <c r="S32" s="26">
        <f t="shared" si="4"/>
        <v>293.62</v>
      </c>
      <c r="T32" s="26">
        <f t="shared" si="5"/>
        <v>93.14</v>
      </c>
      <c r="U32" s="50">
        <f t="shared" si="14"/>
        <v>386.76</v>
      </c>
      <c r="W32" s="101" t="s">
        <v>21</v>
      </c>
      <c r="X32" s="36">
        <f t="shared" si="15"/>
        <v>59.94</v>
      </c>
      <c r="Y32" s="62">
        <f t="shared" si="16"/>
        <v>24.72</v>
      </c>
      <c r="Z32" s="36">
        <f t="shared" si="17"/>
        <v>84.66</v>
      </c>
      <c r="AA32" s="26">
        <f t="shared" si="18"/>
        <v>59.94</v>
      </c>
      <c r="AB32" s="266">
        <f t="shared" si="19"/>
        <v>1.3002</v>
      </c>
      <c r="AC32" s="26">
        <f t="shared" si="6"/>
        <v>77.930000000000007</v>
      </c>
      <c r="AD32" s="26">
        <f t="shared" si="7"/>
        <v>24.72</v>
      </c>
      <c r="AE32" s="50">
        <f t="shared" si="20"/>
        <v>102.65</v>
      </c>
      <c r="AF32" s="6"/>
    </row>
    <row r="33" spans="1:32" ht="14.25" x14ac:dyDescent="0.2">
      <c r="B33" s="101" t="s">
        <v>22</v>
      </c>
      <c r="C33" s="176">
        <v>1.5</v>
      </c>
      <c r="D33" s="105">
        <v>0.28000000000000003</v>
      </c>
      <c r="E33" s="35">
        <f t="shared" si="8"/>
        <v>253.94</v>
      </c>
      <c r="F33" s="35">
        <f t="shared" si="9"/>
        <v>43.1</v>
      </c>
      <c r="G33" s="28"/>
      <c r="H33" s="35">
        <f t="shared" si="10"/>
        <v>92.11</v>
      </c>
      <c r="I33" s="42">
        <f t="shared" si="0"/>
        <v>389.15000000000003</v>
      </c>
      <c r="K33" s="245">
        <f t="shared" si="1"/>
        <v>0.65255043042528582</v>
      </c>
      <c r="M33" s="101" t="s">
        <v>22</v>
      </c>
      <c r="N33" s="36">
        <f t="shared" si="11"/>
        <v>275.52</v>
      </c>
      <c r="O33" s="62">
        <f t="shared" si="12"/>
        <v>113.63</v>
      </c>
      <c r="P33" s="36">
        <f t="shared" si="2"/>
        <v>389.15</v>
      </c>
      <c r="Q33" s="26">
        <f t="shared" si="3"/>
        <v>275.52</v>
      </c>
      <c r="R33" s="91">
        <f t="shared" si="13"/>
        <v>1.3002</v>
      </c>
      <c r="S33" s="26">
        <f t="shared" si="4"/>
        <v>358.23</v>
      </c>
      <c r="T33" s="26">
        <f t="shared" si="5"/>
        <v>113.63</v>
      </c>
      <c r="U33" s="50">
        <f t="shared" si="14"/>
        <v>471.86</v>
      </c>
      <c r="W33" s="101" t="s">
        <v>22</v>
      </c>
      <c r="X33" s="36">
        <f t="shared" si="15"/>
        <v>30.51</v>
      </c>
      <c r="Y33" s="62">
        <f t="shared" si="16"/>
        <v>12.59</v>
      </c>
      <c r="Z33" s="36">
        <f t="shared" si="17"/>
        <v>43.1</v>
      </c>
      <c r="AA33" s="26">
        <f t="shared" si="18"/>
        <v>30.51</v>
      </c>
      <c r="AB33" s="266">
        <f t="shared" si="19"/>
        <v>1.3002</v>
      </c>
      <c r="AC33" s="26">
        <f t="shared" si="6"/>
        <v>39.67</v>
      </c>
      <c r="AD33" s="26">
        <f t="shared" si="7"/>
        <v>12.59</v>
      </c>
      <c r="AE33" s="50">
        <f t="shared" si="20"/>
        <v>52.260000000000005</v>
      </c>
      <c r="AF33" s="6"/>
    </row>
    <row r="34" spans="1:32" ht="15" thickBot="1" x14ac:dyDescent="0.25">
      <c r="A34" s="20"/>
      <c r="B34" s="102" t="s">
        <v>23</v>
      </c>
      <c r="C34" s="177">
        <v>0.71</v>
      </c>
      <c r="D34" s="126">
        <v>0.28000000000000003</v>
      </c>
      <c r="E34" s="43">
        <f t="shared" si="8"/>
        <v>120.2</v>
      </c>
      <c r="F34" s="43">
        <f t="shared" si="9"/>
        <v>43.1</v>
      </c>
      <c r="G34" s="29"/>
      <c r="H34" s="43">
        <f t="shared" si="10"/>
        <v>92.11</v>
      </c>
      <c r="I34" s="44">
        <f t="shared" si="0"/>
        <v>255.41000000000003</v>
      </c>
      <c r="J34" s="122"/>
      <c r="K34" s="246">
        <f t="shared" si="1"/>
        <v>0.47061587251869541</v>
      </c>
      <c r="L34" s="122"/>
      <c r="M34" s="102" t="s">
        <v>23</v>
      </c>
      <c r="N34" s="51">
        <f t="shared" si="11"/>
        <v>180.83</v>
      </c>
      <c r="O34" s="63">
        <f t="shared" si="12"/>
        <v>74.58</v>
      </c>
      <c r="P34" s="51">
        <f t="shared" si="2"/>
        <v>255.41000000000003</v>
      </c>
      <c r="Q34" s="27">
        <f t="shared" si="3"/>
        <v>180.83</v>
      </c>
      <c r="R34" s="92">
        <f t="shared" si="13"/>
        <v>1.3002</v>
      </c>
      <c r="S34" s="27">
        <f t="shared" si="4"/>
        <v>235.12</v>
      </c>
      <c r="T34" s="27">
        <f t="shared" si="5"/>
        <v>74.58</v>
      </c>
      <c r="U34" s="60">
        <f t="shared" si="14"/>
        <v>309.7</v>
      </c>
      <c r="W34" s="102" t="s">
        <v>23</v>
      </c>
      <c r="X34" s="51">
        <f t="shared" si="15"/>
        <v>30.51</v>
      </c>
      <c r="Y34" s="63">
        <f t="shared" si="16"/>
        <v>12.59</v>
      </c>
      <c r="Z34" s="51">
        <f t="shared" si="17"/>
        <v>43.1</v>
      </c>
      <c r="AA34" s="27">
        <f t="shared" si="18"/>
        <v>30.51</v>
      </c>
      <c r="AB34" s="267">
        <f t="shared" si="19"/>
        <v>1.3002</v>
      </c>
      <c r="AC34" s="27">
        <f t="shared" si="6"/>
        <v>39.67</v>
      </c>
      <c r="AD34" s="27">
        <f t="shared" si="7"/>
        <v>12.59</v>
      </c>
      <c r="AE34" s="60">
        <f t="shared" si="20"/>
        <v>52.260000000000005</v>
      </c>
      <c r="AF34" s="6"/>
    </row>
    <row r="35" spans="1:32" ht="14.25" x14ac:dyDescent="0.2">
      <c r="A35" s="133" t="s">
        <v>106</v>
      </c>
      <c r="B35" s="124" t="s">
        <v>72</v>
      </c>
      <c r="C35" s="178">
        <v>3.58</v>
      </c>
      <c r="D35" s="125"/>
      <c r="E35" s="111">
        <f t="shared" si="8"/>
        <v>606.05999999999995</v>
      </c>
      <c r="F35" s="111"/>
      <c r="G35" s="111">
        <f>+$G$8</f>
        <v>18.78</v>
      </c>
      <c r="H35" s="111">
        <f t="shared" si="10"/>
        <v>92.11</v>
      </c>
      <c r="I35" s="113">
        <f t="shared" si="0"/>
        <v>716.94999999999993</v>
      </c>
      <c r="K35" s="247"/>
      <c r="M35" s="130" t="s">
        <v>72</v>
      </c>
      <c r="N35" s="115">
        <f t="shared" si="11"/>
        <v>507.6</v>
      </c>
      <c r="O35" s="116">
        <f t="shared" si="12"/>
        <v>209.35</v>
      </c>
      <c r="P35" s="115">
        <f>+N35+O35</f>
        <v>716.95</v>
      </c>
      <c r="Q35" s="117">
        <f>+N35</f>
        <v>507.6</v>
      </c>
      <c r="R35" s="118">
        <f t="shared" si="13"/>
        <v>1.3002</v>
      </c>
      <c r="S35" s="117">
        <f>ROUND(+Q35*R35,2)</f>
        <v>659.98</v>
      </c>
      <c r="T35" s="117">
        <f>+O35</f>
        <v>209.35</v>
      </c>
      <c r="U35" s="119">
        <f>+S35+T35</f>
        <v>869.33</v>
      </c>
      <c r="W35" s="130" t="s">
        <v>72</v>
      </c>
      <c r="X35" s="115">
        <f>ROUND(+G35*$X$8,2)</f>
        <v>13.3</v>
      </c>
      <c r="Y35" s="116">
        <f>ROUND(+G35*$Y$8,2)</f>
        <v>5.48</v>
      </c>
      <c r="Z35" s="115">
        <f t="shared" si="17"/>
        <v>18.78</v>
      </c>
      <c r="AA35" s="117">
        <f t="shared" si="18"/>
        <v>13.3</v>
      </c>
      <c r="AB35" s="268">
        <f t="shared" si="19"/>
        <v>1.3002</v>
      </c>
      <c r="AC35" s="117">
        <f t="shared" si="6"/>
        <v>17.29</v>
      </c>
      <c r="AD35" s="117">
        <f t="shared" si="7"/>
        <v>5.48</v>
      </c>
      <c r="AE35" s="119">
        <f t="shared" si="20"/>
        <v>22.77</v>
      </c>
      <c r="AF35" s="6"/>
    </row>
    <row r="36" spans="1:32" ht="14.25" x14ac:dyDescent="0.2">
      <c r="B36" s="101" t="s">
        <v>73</v>
      </c>
      <c r="C36" s="176">
        <v>2.67</v>
      </c>
      <c r="D36" s="105"/>
      <c r="E36" s="35">
        <f t="shared" si="8"/>
        <v>452</v>
      </c>
      <c r="F36" s="35"/>
      <c r="G36" s="35">
        <f t="shared" ref="G36:G77" si="21">+$G$8</f>
        <v>18.78</v>
      </c>
      <c r="H36" s="35">
        <f t="shared" si="10"/>
        <v>92.11</v>
      </c>
      <c r="I36" s="42">
        <f t="shared" si="0"/>
        <v>562.89</v>
      </c>
      <c r="K36" s="245"/>
      <c r="M36" s="103" t="s">
        <v>73</v>
      </c>
      <c r="N36" s="36">
        <f t="shared" si="11"/>
        <v>398.53</v>
      </c>
      <c r="O36" s="62">
        <f t="shared" si="12"/>
        <v>164.36</v>
      </c>
      <c r="P36" s="36">
        <f>+N36+O36</f>
        <v>562.89</v>
      </c>
      <c r="Q36" s="26">
        <f>+N36</f>
        <v>398.53</v>
      </c>
      <c r="R36" s="91">
        <f t="shared" si="13"/>
        <v>1.3002</v>
      </c>
      <c r="S36" s="26">
        <f>ROUND(+Q36*R36,2)</f>
        <v>518.16999999999996</v>
      </c>
      <c r="T36" s="26">
        <f>+O36</f>
        <v>164.36</v>
      </c>
      <c r="U36" s="50">
        <f>+S36+T36</f>
        <v>682.53</v>
      </c>
      <c r="W36" s="103" t="s">
        <v>73</v>
      </c>
      <c r="X36" s="36">
        <f t="shared" ref="X36:X77" si="22">ROUND(+G36*$X$8,2)</f>
        <v>13.3</v>
      </c>
      <c r="Y36" s="62">
        <f t="shared" ref="Y36:Y77" si="23">ROUND(+G36*$Y$8,2)</f>
        <v>5.48</v>
      </c>
      <c r="Z36" s="36">
        <f t="shared" si="17"/>
        <v>18.78</v>
      </c>
      <c r="AA36" s="26">
        <f t="shared" si="18"/>
        <v>13.3</v>
      </c>
      <c r="AB36" s="266">
        <f t="shared" si="19"/>
        <v>1.3002</v>
      </c>
      <c r="AC36" s="26">
        <f t="shared" si="6"/>
        <v>17.29</v>
      </c>
      <c r="AD36" s="26">
        <f t="shared" si="7"/>
        <v>5.48</v>
      </c>
      <c r="AE36" s="50">
        <f t="shared" si="20"/>
        <v>22.77</v>
      </c>
      <c r="AF36" s="6"/>
    </row>
    <row r="37" spans="1:32" ht="15" thickBot="1" x14ac:dyDescent="0.25">
      <c r="A37" s="20"/>
      <c r="B37" s="102" t="s">
        <v>74</v>
      </c>
      <c r="C37" s="177">
        <v>2.3199999999999998</v>
      </c>
      <c r="D37" s="126"/>
      <c r="E37" s="43">
        <f t="shared" si="8"/>
        <v>392.75</v>
      </c>
      <c r="F37" s="43"/>
      <c r="G37" s="43">
        <f t="shared" si="21"/>
        <v>18.78</v>
      </c>
      <c r="H37" s="43">
        <f t="shared" si="10"/>
        <v>92.11</v>
      </c>
      <c r="I37" s="44">
        <f t="shared" si="0"/>
        <v>503.64</v>
      </c>
      <c r="J37" s="122"/>
      <c r="K37" s="246"/>
      <c r="L37" s="122"/>
      <c r="M37" s="131" t="s">
        <v>74</v>
      </c>
      <c r="N37" s="51">
        <f t="shared" si="11"/>
        <v>356.58</v>
      </c>
      <c r="O37" s="63">
        <f t="shared" si="12"/>
        <v>147.06</v>
      </c>
      <c r="P37" s="51">
        <f>+N37+O37</f>
        <v>503.64</v>
      </c>
      <c r="Q37" s="27">
        <f>+N37</f>
        <v>356.58</v>
      </c>
      <c r="R37" s="92">
        <f t="shared" si="13"/>
        <v>1.3002</v>
      </c>
      <c r="S37" s="27">
        <f>ROUND(+Q37*R37,2)</f>
        <v>463.63</v>
      </c>
      <c r="T37" s="27">
        <f>+O37</f>
        <v>147.06</v>
      </c>
      <c r="U37" s="60">
        <f>+S37+T37</f>
        <v>610.69000000000005</v>
      </c>
      <c r="W37" s="131" t="s">
        <v>74</v>
      </c>
      <c r="X37" s="51">
        <f t="shared" si="22"/>
        <v>13.3</v>
      </c>
      <c r="Y37" s="63">
        <f t="shared" si="23"/>
        <v>5.48</v>
      </c>
      <c r="Z37" s="51">
        <f t="shared" si="17"/>
        <v>18.78</v>
      </c>
      <c r="AA37" s="27">
        <f t="shared" si="18"/>
        <v>13.3</v>
      </c>
      <c r="AB37" s="267">
        <f t="shared" si="19"/>
        <v>1.3002</v>
      </c>
      <c r="AC37" s="27">
        <f t="shared" si="6"/>
        <v>17.29</v>
      </c>
      <c r="AD37" s="27">
        <f t="shared" si="7"/>
        <v>5.48</v>
      </c>
      <c r="AE37" s="60">
        <f t="shared" si="20"/>
        <v>22.77</v>
      </c>
      <c r="AF37" s="6"/>
    </row>
    <row r="38" spans="1:32" ht="14.25" x14ac:dyDescent="0.2">
      <c r="A38" s="133" t="s">
        <v>95</v>
      </c>
      <c r="B38" s="124" t="s">
        <v>75</v>
      </c>
      <c r="C38" s="178">
        <v>2.2200000000000002</v>
      </c>
      <c r="D38" s="125"/>
      <c r="E38" s="110">
        <f t="shared" si="8"/>
        <v>375.82</v>
      </c>
      <c r="F38" s="110"/>
      <c r="G38" s="110">
        <f t="shared" si="21"/>
        <v>18.78</v>
      </c>
      <c r="H38" s="110">
        <f t="shared" si="10"/>
        <v>92.11</v>
      </c>
      <c r="I38" s="144">
        <f t="shared" si="0"/>
        <v>486.71000000000004</v>
      </c>
      <c r="K38" s="247"/>
      <c r="M38" s="130" t="s">
        <v>75</v>
      </c>
      <c r="N38" s="116">
        <f t="shared" si="11"/>
        <v>344.59</v>
      </c>
      <c r="O38" s="116">
        <f t="shared" si="12"/>
        <v>142.12</v>
      </c>
      <c r="P38" s="116">
        <f t="shared" ref="P38:P77" si="24">+N38+O38</f>
        <v>486.71</v>
      </c>
      <c r="Q38" s="125">
        <f t="shared" ref="Q38:Q77" si="25">+N38</f>
        <v>344.59</v>
      </c>
      <c r="R38" s="138">
        <f t="shared" si="13"/>
        <v>1.3002</v>
      </c>
      <c r="S38" s="125">
        <f t="shared" ref="S38:S77" si="26">ROUND(+Q38*R38,2)</f>
        <v>448.04</v>
      </c>
      <c r="T38" s="125">
        <f t="shared" ref="T38:T77" si="27">+O38</f>
        <v>142.12</v>
      </c>
      <c r="U38" s="139">
        <f t="shared" ref="U38:U77" si="28">+S38+T38</f>
        <v>590.16000000000008</v>
      </c>
      <c r="W38" s="130" t="s">
        <v>75</v>
      </c>
      <c r="X38" s="115">
        <f t="shared" si="22"/>
        <v>13.3</v>
      </c>
      <c r="Y38" s="116">
        <f t="shared" si="23"/>
        <v>5.48</v>
      </c>
      <c r="Z38" s="115">
        <f t="shared" si="17"/>
        <v>18.78</v>
      </c>
      <c r="AA38" s="117">
        <f t="shared" si="18"/>
        <v>13.3</v>
      </c>
      <c r="AB38" s="268">
        <f t="shared" si="19"/>
        <v>1.3002</v>
      </c>
      <c r="AC38" s="117">
        <f t="shared" si="6"/>
        <v>17.29</v>
      </c>
      <c r="AD38" s="117">
        <f t="shared" si="7"/>
        <v>5.48</v>
      </c>
      <c r="AE38" s="119">
        <f t="shared" si="20"/>
        <v>22.77</v>
      </c>
      <c r="AF38" s="6"/>
    </row>
    <row r="39" spans="1:32" ht="14.25" x14ac:dyDescent="0.2">
      <c r="A39" s="133" t="s">
        <v>96</v>
      </c>
      <c r="B39" s="101" t="s">
        <v>76</v>
      </c>
      <c r="C39" s="176">
        <v>1.74</v>
      </c>
      <c r="D39" s="105"/>
      <c r="E39" s="145">
        <f t="shared" si="8"/>
        <v>294.56</v>
      </c>
      <c r="F39" s="145"/>
      <c r="G39" s="145">
        <f t="shared" si="21"/>
        <v>18.78</v>
      </c>
      <c r="H39" s="145">
        <f t="shared" si="10"/>
        <v>92.11</v>
      </c>
      <c r="I39" s="146">
        <f t="shared" si="0"/>
        <v>405.45000000000005</v>
      </c>
      <c r="K39" s="245"/>
      <c r="M39" s="103" t="s">
        <v>76</v>
      </c>
      <c r="N39" s="62">
        <f t="shared" si="11"/>
        <v>287.06</v>
      </c>
      <c r="O39" s="62">
        <f t="shared" si="12"/>
        <v>118.39</v>
      </c>
      <c r="P39" s="62">
        <f t="shared" si="24"/>
        <v>405.45</v>
      </c>
      <c r="Q39" s="105">
        <f t="shared" si="25"/>
        <v>287.06</v>
      </c>
      <c r="R39" s="140">
        <f t="shared" si="13"/>
        <v>1.3002</v>
      </c>
      <c r="S39" s="105">
        <f t="shared" si="26"/>
        <v>373.24</v>
      </c>
      <c r="T39" s="105">
        <f t="shared" si="27"/>
        <v>118.39</v>
      </c>
      <c r="U39" s="141">
        <f t="shared" si="28"/>
        <v>491.63</v>
      </c>
      <c r="W39" s="103" t="s">
        <v>76</v>
      </c>
      <c r="X39" s="36">
        <f t="shared" si="22"/>
        <v>13.3</v>
      </c>
      <c r="Y39" s="62">
        <f t="shared" si="23"/>
        <v>5.48</v>
      </c>
      <c r="Z39" s="36">
        <f t="shared" si="17"/>
        <v>18.78</v>
      </c>
      <c r="AA39" s="26">
        <f t="shared" si="18"/>
        <v>13.3</v>
      </c>
      <c r="AB39" s="266">
        <f t="shared" si="19"/>
        <v>1.3002</v>
      </c>
      <c r="AC39" s="26">
        <f t="shared" si="6"/>
        <v>17.29</v>
      </c>
      <c r="AD39" s="26">
        <f t="shared" si="7"/>
        <v>5.48</v>
      </c>
      <c r="AE39" s="50">
        <f t="shared" si="20"/>
        <v>22.77</v>
      </c>
      <c r="AF39" s="6"/>
    </row>
    <row r="40" spans="1:32" ht="14.25" x14ac:dyDescent="0.2">
      <c r="B40" s="101" t="s">
        <v>77</v>
      </c>
      <c r="C40" s="176">
        <v>2.04</v>
      </c>
      <c r="D40" s="105"/>
      <c r="E40" s="145">
        <f t="shared" si="8"/>
        <v>345.35</v>
      </c>
      <c r="F40" s="145"/>
      <c r="G40" s="145">
        <f t="shared" si="21"/>
        <v>18.78</v>
      </c>
      <c r="H40" s="145">
        <f t="shared" si="10"/>
        <v>92.11</v>
      </c>
      <c r="I40" s="146">
        <f t="shared" si="0"/>
        <v>456.24</v>
      </c>
      <c r="K40" s="245"/>
      <c r="M40" s="103" t="s">
        <v>77</v>
      </c>
      <c r="N40" s="62">
        <f t="shared" si="11"/>
        <v>323.02</v>
      </c>
      <c r="O40" s="62">
        <f t="shared" si="12"/>
        <v>133.22</v>
      </c>
      <c r="P40" s="62">
        <f t="shared" si="24"/>
        <v>456.24</v>
      </c>
      <c r="Q40" s="105">
        <f t="shared" si="25"/>
        <v>323.02</v>
      </c>
      <c r="R40" s="140">
        <f t="shared" si="13"/>
        <v>1.3002</v>
      </c>
      <c r="S40" s="105">
        <f t="shared" si="26"/>
        <v>419.99</v>
      </c>
      <c r="T40" s="105">
        <f t="shared" si="27"/>
        <v>133.22</v>
      </c>
      <c r="U40" s="141">
        <f t="shared" si="28"/>
        <v>553.21</v>
      </c>
      <c r="W40" s="103" t="s">
        <v>77</v>
      </c>
      <c r="X40" s="36">
        <f t="shared" si="22"/>
        <v>13.3</v>
      </c>
      <c r="Y40" s="62">
        <f t="shared" si="23"/>
        <v>5.48</v>
      </c>
      <c r="Z40" s="36">
        <f t="shared" si="17"/>
        <v>18.78</v>
      </c>
      <c r="AA40" s="26">
        <f t="shared" si="18"/>
        <v>13.3</v>
      </c>
      <c r="AB40" s="266">
        <f t="shared" si="19"/>
        <v>1.3002</v>
      </c>
      <c r="AC40" s="26">
        <f t="shared" si="6"/>
        <v>17.29</v>
      </c>
      <c r="AD40" s="26">
        <f t="shared" si="7"/>
        <v>5.48</v>
      </c>
      <c r="AE40" s="50">
        <f t="shared" si="20"/>
        <v>22.77</v>
      </c>
      <c r="AF40" s="6"/>
    </row>
    <row r="41" spans="1:32" ht="14.25" x14ac:dyDescent="0.2">
      <c r="B41" s="101" t="s">
        <v>78</v>
      </c>
      <c r="C41" s="176">
        <v>1.6</v>
      </c>
      <c r="D41" s="105"/>
      <c r="E41" s="145">
        <f t="shared" si="8"/>
        <v>270.86</v>
      </c>
      <c r="F41" s="145"/>
      <c r="G41" s="145">
        <f t="shared" si="21"/>
        <v>18.78</v>
      </c>
      <c r="H41" s="145">
        <f t="shared" si="10"/>
        <v>92.11</v>
      </c>
      <c r="I41" s="146">
        <f t="shared" si="0"/>
        <v>381.75</v>
      </c>
      <c r="K41" s="245"/>
      <c r="M41" s="103" t="s">
        <v>78</v>
      </c>
      <c r="N41" s="62">
        <f t="shared" si="11"/>
        <v>270.27999999999997</v>
      </c>
      <c r="O41" s="62">
        <f t="shared" si="12"/>
        <v>111.47</v>
      </c>
      <c r="P41" s="62">
        <f t="shared" si="24"/>
        <v>381.75</v>
      </c>
      <c r="Q41" s="105">
        <f t="shared" si="25"/>
        <v>270.27999999999997</v>
      </c>
      <c r="R41" s="140">
        <f t="shared" si="13"/>
        <v>1.3002</v>
      </c>
      <c r="S41" s="105">
        <f t="shared" si="26"/>
        <v>351.42</v>
      </c>
      <c r="T41" s="105">
        <f t="shared" si="27"/>
        <v>111.47</v>
      </c>
      <c r="U41" s="141">
        <f t="shared" si="28"/>
        <v>462.89</v>
      </c>
      <c r="W41" s="103" t="s">
        <v>78</v>
      </c>
      <c r="X41" s="36">
        <f t="shared" si="22"/>
        <v>13.3</v>
      </c>
      <c r="Y41" s="62">
        <f t="shared" si="23"/>
        <v>5.48</v>
      </c>
      <c r="Z41" s="36">
        <f t="shared" si="17"/>
        <v>18.78</v>
      </c>
      <c r="AA41" s="26">
        <f t="shared" si="18"/>
        <v>13.3</v>
      </c>
      <c r="AB41" s="266">
        <f t="shared" si="19"/>
        <v>1.3002</v>
      </c>
      <c r="AC41" s="26">
        <f t="shared" si="6"/>
        <v>17.29</v>
      </c>
      <c r="AD41" s="26">
        <f t="shared" si="7"/>
        <v>5.48</v>
      </c>
      <c r="AE41" s="50">
        <f t="shared" si="20"/>
        <v>22.77</v>
      </c>
      <c r="AF41" s="6"/>
    </row>
    <row r="42" spans="1:32" ht="14.25" x14ac:dyDescent="0.2">
      <c r="B42" s="101" t="s">
        <v>79</v>
      </c>
      <c r="C42" s="176">
        <v>1.89</v>
      </c>
      <c r="D42" s="105"/>
      <c r="E42" s="145">
        <f t="shared" si="8"/>
        <v>319.95999999999998</v>
      </c>
      <c r="F42" s="145"/>
      <c r="G42" s="145">
        <f t="shared" si="21"/>
        <v>18.78</v>
      </c>
      <c r="H42" s="145">
        <f t="shared" si="10"/>
        <v>92.11</v>
      </c>
      <c r="I42" s="146">
        <f t="shared" si="0"/>
        <v>430.85</v>
      </c>
      <c r="K42" s="245"/>
      <c r="M42" s="103" t="s">
        <v>79</v>
      </c>
      <c r="N42" s="62">
        <f t="shared" si="11"/>
        <v>305.04000000000002</v>
      </c>
      <c r="O42" s="62">
        <f t="shared" si="12"/>
        <v>125.81</v>
      </c>
      <c r="P42" s="62">
        <f t="shared" si="24"/>
        <v>430.85</v>
      </c>
      <c r="Q42" s="105">
        <f t="shared" si="25"/>
        <v>305.04000000000002</v>
      </c>
      <c r="R42" s="140">
        <f t="shared" si="13"/>
        <v>1.3002</v>
      </c>
      <c r="S42" s="105">
        <f t="shared" si="26"/>
        <v>396.61</v>
      </c>
      <c r="T42" s="105">
        <f t="shared" si="27"/>
        <v>125.81</v>
      </c>
      <c r="U42" s="141">
        <f t="shared" si="28"/>
        <v>522.42000000000007</v>
      </c>
      <c r="W42" s="103" t="s">
        <v>79</v>
      </c>
      <c r="X42" s="36">
        <f t="shared" si="22"/>
        <v>13.3</v>
      </c>
      <c r="Y42" s="62">
        <f t="shared" si="23"/>
        <v>5.48</v>
      </c>
      <c r="Z42" s="36">
        <f t="shared" si="17"/>
        <v>18.78</v>
      </c>
      <c r="AA42" s="26">
        <f t="shared" si="18"/>
        <v>13.3</v>
      </c>
      <c r="AB42" s="266">
        <f t="shared" si="19"/>
        <v>1.3002</v>
      </c>
      <c r="AC42" s="26">
        <f t="shared" si="6"/>
        <v>17.29</v>
      </c>
      <c r="AD42" s="26">
        <f t="shared" si="7"/>
        <v>5.48</v>
      </c>
      <c r="AE42" s="50">
        <f t="shared" si="20"/>
        <v>22.77</v>
      </c>
      <c r="AF42" s="6"/>
    </row>
    <row r="43" spans="1:32" ht="14.25" x14ac:dyDescent="0.2">
      <c r="B43" s="101" t="s">
        <v>80</v>
      </c>
      <c r="C43" s="176">
        <v>1.48</v>
      </c>
      <c r="D43" s="105"/>
      <c r="E43" s="145">
        <f t="shared" si="8"/>
        <v>250.55</v>
      </c>
      <c r="F43" s="145"/>
      <c r="G43" s="145">
        <f t="shared" si="21"/>
        <v>18.78</v>
      </c>
      <c r="H43" s="145">
        <f t="shared" si="10"/>
        <v>92.11</v>
      </c>
      <c r="I43" s="146">
        <f t="shared" si="0"/>
        <v>361.44000000000005</v>
      </c>
      <c r="K43" s="245"/>
      <c r="M43" s="103" t="s">
        <v>80</v>
      </c>
      <c r="N43" s="62">
        <f t="shared" si="11"/>
        <v>255.9</v>
      </c>
      <c r="O43" s="62">
        <f t="shared" si="12"/>
        <v>105.54</v>
      </c>
      <c r="P43" s="62">
        <f t="shared" si="24"/>
        <v>361.44</v>
      </c>
      <c r="Q43" s="105">
        <f t="shared" si="25"/>
        <v>255.9</v>
      </c>
      <c r="R43" s="140">
        <f t="shared" si="13"/>
        <v>1.3002</v>
      </c>
      <c r="S43" s="105">
        <f t="shared" si="26"/>
        <v>332.72</v>
      </c>
      <c r="T43" s="105">
        <f t="shared" si="27"/>
        <v>105.54</v>
      </c>
      <c r="U43" s="141">
        <f t="shared" si="28"/>
        <v>438.26000000000005</v>
      </c>
      <c r="W43" s="103" t="s">
        <v>80</v>
      </c>
      <c r="X43" s="36">
        <f t="shared" si="22"/>
        <v>13.3</v>
      </c>
      <c r="Y43" s="62">
        <f t="shared" si="23"/>
        <v>5.48</v>
      </c>
      <c r="Z43" s="36">
        <f t="shared" si="17"/>
        <v>18.78</v>
      </c>
      <c r="AA43" s="26">
        <f t="shared" si="18"/>
        <v>13.3</v>
      </c>
      <c r="AB43" s="266">
        <f t="shared" si="19"/>
        <v>1.3002</v>
      </c>
      <c r="AC43" s="26">
        <f t="shared" si="6"/>
        <v>17.29</v>
      </c>
      <c r="AD43" s="26">
        <f t="shared" si="7"/>
        <v>5.48</v>
      </c>
      <c r="AE43" s="50">
        <f t="shared" si="20"/>
        <v>22.77</v>
      </c>
      <c r="AF43" s="6"/>
    </row>
    <row r="44" spans="1:32" ht="14.25" x14ac:dyDescent="0.2">
      <c r="B44" s="101" t="s">
        <v>81</v>
      </c>
      <c r="C44" s="176">
        <v>1.86</v>
      </c>
      <c r="D44" s="105"/>
      <c r="E44" s="145">
        <f t="shared" si="8"/>
        <v>314.88</v>
      </c>
      <c r="F44" s="145"/>
      <c r="G44" s="145">
        <f t="shared" si="21"/>
        <v>18.78</v>
      </c>
      <c r="H44" s="145">
        <f t="shared" si="10"/>
        <v>92.11</v>
      </c>
      <c r="I44" s="146">
        <f t="shared" si="0"/>
        <v>425.77</v>
      </c>
      <c r="K44" s="245"/>
      <c r="M44" s="103" t="s">
        <v>81</v>
      </c>
      <c r="N44" s="62">
        <f t="shared" si="11"/>
        <v>301.45</v>
      </c>
      <c r="O44" s="62">
        <f t="shared" si="12"/>
        <v>124.32</v>
      </c>
      <c r="P44" s="62">
        <f t="shared" si="24"/>
        <v>425.77</v>
      </c>
      <c r="Q44" s="105">
        <f t="shared" si="25"/>
        <v>301.45</v>
      </c>
      <c r="R44" s="140">
        <f t="shared" si="13"/>
        <v>1.3002</v>
      </c>
      <c r="S44" s="105">
        <f t="shared" si="26"/>
        <v>391.95</v>
      </c>
      <c r="T44" s="105">
        <f t="shared" si="27"/>
        <v>124.32</v>
      </c>
      <c r="U44" s="141">
        <f t="shared" si="28"/>
        <v>516.27</v>
      </c>
      <c r="W44" s="103" t="s">
        <v>81</v>
      </c>
      <c r="X44" s="36">
        <f t="shared" si="22"/>
        <v>13.3</v>
      </c>
      <c r="Y44" s="62">
        <f t="shared" si="23"/>
        <v>5.48</v>
      </c>
      <c r="Z44" s="36">
        <f t="shared" si="17"/>
        <v>18.78</v>
      </c>
      <c r="AA44" s="26">
        <f t="shared" si="18"/>
        <v>13.3</v>
      </c>
      <c r="AB44" s="266">
        <f t="shared" si="19"/>
        <v>1.3002</v>
      </c>
      <c r="AC44" s="26">
        <f t="shared" si="6"/>
        <v>17.29</v>
      </c>
      <c r="AD44" s="26">
        <f t="shared" si="7"/>
        <v>5.48</v>
      </c>
      <c r="AE44" s="50">
        <f t="shared" si="20"/>
        <v>22.77</v>
      </c>
      <c r="AF44" s="6"/>
    </row>
    <row r="45" spans="1:32" ht="15" thickBot="1" x14ac:dyDescent="0.25">
      <c r="A45" s="20"/>
      <c r="B45" s="102" t="s">
        <v>82</v>
      </c>
      <c r="C45" s="177">
        <v>1.46</v>
      </c>
      <c r="D45" s="126"/>
      <c r="E45" s="147">
        <f t="shared" si="8"/>
        <v>247.16</v>
      </c>
      <c r="F45" s="147"/>
      <c r="G45" s="147">
        <f t="shared" si="21"/>
        <v>18.78</v>
      </c>
      <c r="H45" s="147">
        <f t="shared" si="10"/>
        <v>92.11</v>
      </c>
      <c r="I45" s="148">
        <f t="shared" si="0"/>
        <v>358.05</v>
      </c>
      <c r="J45" s="122"/>
      <c r="K45" s="246"/>
      <c r="L45" s="122"/>
      <c r="M45" s="131" t="s">
        <v>82</v>
      </c>
      <c r="N45" s="63">
        <f t="shared" si="11"/>
        <v>253.5</v>
      </c>
      <c r="O45" s="63">
        <f t="shared" si="12"/>
        <v>104.55</v>
      </c>
      <c r="P45" s="63">
        <f t="shared" si="24"/>
        <v>358.05</v>
      </c>
      <c r="Q45" s="126">
        <f t="shared" si="25"/>
        <v>253.5</v>
      </c>
      <c r="R45" s="142">
        <f t="shared" si="13"/>
        <v>1.3002</v>
      </c>
      <c r="S45" s="126">
        <f t="shared" si="26"/>
        <v>329.6</v>
      </c>
      <c r="T45" s="126">
        <f t="shared" si="27"/>
        <v>104.55</v>
      </c>
      <c r="U45" s="143">
        <f t="shared" si="28"/>
        <v>434.15000000000003</v>
      </c>
      <c r="W45" s="131" t="s">
        <v>82</v>
      </c>
      <c r="X45" s="51">
        <f t="shared" si="22"/>
        <v>13.3</v>
      </c>
      <c r="Y45" s="63">
        <f t="shared" si="23"/>
        <v>5.48</v>
      </c>
      <c r="Z45" s="51">
        <f t="shared" si="17"/>
        <v>18.78</v>
      </c>
      <c r="AA45" s="27">
        <f t="shared" si="18"/>
        <v>13.3</v>
      </c>
      <c r="AB45" s="267">
        <f t="shared" si="19"/>
        <v>1.3002</v>
      </c>
      <c r="AC45" s="27">
        <f t="shared" si="6"/>
        <v>17.29</v>
      </c>
      <c r="AD45" s="27">
        <f t="shared" si="7"/>
        <v>5.48</v>
      </c>
      <c r="AE45" s="60">
        <f t="shared" si="20"/>
        <v>22.77</v>
      </c>
      <c r="AF45" s="6"/>
    </row>
    <row r="46" spans="1:32" ht="14.25" x14ac:dyDescent="0.2">
      <c r="A46" s="133" t="s">
        <v>95</v>
      </c>
      <c r="B46" s="124" t="s">
        <v>83</v>
      </c>
      <c r="C46" s="178">
        <v>1.96</v>
      </c>
      <c r="D46" s="125"/>
      <c r="E46" s="110">
        <f t="shared" si="8"/>
        <v>331.81</v>
      </c>
      <c r="F46" s="110"/>
      <c r="G46" s="110">
        <f t="shared" si="21"/>
        <v>18.78</v>
      </c>
      <c r="H46" s="110">
        <f t="shared" si="10"/>
        <v>92.11</v>
      </c>
      <c r="I46" s="144">
        <f t="shared" si="0"/>
        <v>442.70000000000005</v>
      </c>
      <c r="K46" s="247"/>
      <c r="M46" s="130" t="s">
        <v>83</v>
      </c>
      <c r="N46" s="116">
        <f t="shared" si="11"/>
        <v>313.43</v>
      </c>
      <c r="O46" s="116">
        <f t="shared" si="12"/>
        <v>129.27000000000001</v>
      </c>
      <c r="P46" s="116">
        <f t="shared" si="24"/>
        <v>442.70000000000005</v>
      </c>
      <c r="Q46" s="125">
        <f t="shared" si="25"/>
        <v>313.43</v>
      </c>
      <c r="R46" s="138">
        <f t="shared" si="13"/>
        <v>1.3002</v>
      </c>
      <c r="S46" s="125">
        <f t="shared" si="26"/>
        <v>407.52</v>
      </c>
      <c r="T46" s="125">
        <f t="shared" si="27"/>
        <v>129.27000000000001</v>
      </c>
      <c r="U46" s="139">
        <f t="shared" si="28"/>
        <v>536.79</v>
      </c>
      <c r="W46" s="130" t="s">
        <v>83</v>
      </c>
      <c r="X46" s="115">
        <f t="shared" si="22"/>
        <v>13.3</v>
      </c>
      <c r="Y46" s="116">
        <f t="shared" si="23"/>
        <v>5.48</v>
      </c>
      <c r="Z46" s="115">
        <f t="shared" si="17"/>
        <v>18.78</v>
      </c>
      <c r="AA46" s="117">
        <f t="shared" si="18"/>
        <v>13.3</v>
      </c>
      <c r="AB46" s="268">
        <f t="shared" si="19"/>
        <v>1.3002</v>
      </c>
      <c r="AC46" s="117">
        <f t="shared" si="6"/>
        <v>17.29</v>
      </c>
      <c r="AD46" s="117">
        <f t="shared" si="7"/>
        <v>5.48</v>
      </c>
      <c r="AE46" s="119">
        <f t="shared" si="20"/>
        <v>22.77</v>
      </c>
      <c r="AF46" s="6"/>
    </row>
    <row r="47" spans="1:32" ht="14.25" x14ac:dyDescent="0.2">
      <c r="A47" s="133" t="s">
        <v>97</v>
      </c>
      <c r="B47" s="101" t="s">
        <v>84</v>
      </c>
      <c r="C47" s="176">
        <v>1.54</v>
      </c>
      <c r="D47" s="105"/>
      <c r="E47" s="145">
        <f t="shared" si="8"/>
        <v>260.70999999999998</v>
      </c>
      <c r="F47" s="145"/>
      <c r="G47" s="145">
        <f t="shared" si="21"/>
        <v>18.78</v>
      </c>
      <c r="H47" s="145">
        <f t="shared" si="10"/>
        <v>92.11</v>
      </c>
      <c r="I47" s="146">
        <f t="shared" si="0"/>
        <v>371.6</v>
      </c>
      <c r="K47" s="245"/>
      <c r="M47" s="103" t="s">
        <v>84</v>
      </c>
      <c r="N47" s="62">
        <f t="shared" si="11"/>
        <v>263.08999999999997</v>
      </c>
      <c r="O47" s="62">
        <f t="shared" si="12"/>
        <v>108.51</v>
      </c>
      <c r="P47" s="62">
        <f t="shared" si="24"/>
        <v>371.59999999999997</v>
      </c>
      <c r="Q47" s="105">
        <f t="shared" si="25"/>
        <v>263.08999999999997</v>
      </c>
      <c r="R47" s="140">
        <f t="shared" si="13"/>
        <v>1.3002</v>
      </c>
      <c r="S47" s="105">
        <f t="shared" si="26"/>
        <v>342.07</v>
      </c>
      <c r="T47" s="105">
        <f t="shared" si="27"/>
        <v>108.51</v>
      </c>
      <c r="U47" s="141">
        <f t="shared" si="28"/>
        <v>450.58</v>
      </c>
      <c r="W47" s="103" t="s">
        <v>84</v>
      </c>
      <c r="X47" s="36">
        <f t="shared" si="22"/>
        <v>13.3</v>
      </c>
      <c r="Y47" s="62">
        <f t="shared" si="23"/>
        <v>5.48</v>
      </c>
      <c r="Z47" s="36">
        <f t="shared" si="17"/>
        <v>18.78</v>
      </c>
      <c r="AA47" s="26">
        <f t="shared" si="18"/>
        <v>13.3</v>
      </c>
      <c r="AB47" s="266">
        <f t="shared" si="19"/>
        <v>1.3002</v>
      </c>
      <c r="AC47" s="26">
        <f t="shared" si="6"/>
        <v>17.29</v>
      </c>
      <c r="AD47" s="26">
        <f t="shared" si="7"/>
        <v>5.48</v>
      </c>
      <c r="AE47" s="50">
        <f t="shared" si="20"/>
        <v>22.77</v>
      </c>
      <c r="AF47" s="6"/>
    </row>
    <row r="48" spans="1:32" ht="14.25" x14ac:dyDescent="0.2">
      <c r="B48" s="101" t="s">
        <v>85</v>
      </c>
      <c r="C48" s="176">
        <v>1.86</v>
      </c>
      <c r="D48" s="105"/>
      <c r="E48" s="145">
        <f t="shared" si="8"/>
        <v>314.88</v>
      </c>
      <c r="F48" s="145"/>
      <c r="G48" s="145">
        <f t="shared" si="21"/>
        <v>18.78</v>
      </c>
      <c r="H48" s="145">
        <f t="shared" si="10"/>
        <v>92.11</v>
      </c>
      <c r="I48" s="146">
        <f t="shared" si="0"/>
        <v>425.77</v>
      </c>
      <c r="K48" s="245"/>
      <c r="M48" s="103" t="s">
        <v>85</v>
      </c>
      <c r="N48" s="62">
        <f t="shared" si="11"/>
        <v>301.45</v>
      </c>
      <c r="O48" s="62">
        <f t="shared" si="12"/>
        <v>124.32</v>
      </c>
      <c r="P48" s="62">
        <f t="shared" si="24"/>
        <v>425.77</v>
      </c>
      <c r="Q48" s="105">
        <f t="shared" si="25"/>
        <v>301.45</v>
      </c>
      <c r="R48" s="140">
        <f t="shared" si="13"/>
        <v>1.3002</v>
      </c>
      <c r="S48" s="105">
        <f t="shared" si="26"/>
        <v>391.95</v>
      </c>
      <c r="T48" s="105">
        <f t="shared" si="27"/>
        <v>124.32</v>
      </c>
      <c r="U48" s="141">
        <f t="shared" si="28"/>
        <v>516.27</v>
      </c>
      <c r="W48" s="103" t="s">
        <v>85</v>
      </c>
      <c r="X48" s="36">
        <f t="shared" si="22"/>
        <v>13.3</v>
      </c>
      <c r="Y48" s="62">
        <f t="shared" si="23"/>
        <v>5.48</v>
      </c>
      <c r="Z48" s="36">
        <f t="shared" si="17"/>
        <v>18.78</v>
      </c>
      <c r="AA48" s="26">
        <f t="shared" si="18"/>
        <v>13.3</v>
      </c>
      <c r="AB48" s="266">
        <f t="shared" si="19"/>
        <v>1.3002</v>
      </c>
      <c r="AC48" s="26">
        <f t="shared" si="6"/>
        <v>17.29</v>
      </c>
      <c r="AD48" s="26">
        <f t="shared" si="7"/>
        <v>5.48</v>
      </c>
      <c r="AE48" s="50">
        <f t="shared" si="20"/>
        <v>22.77</v>
      </c>
      <c r="AF48" s="6"/>
    </row>
    <row r="49" spans="1:32" ht="14.25" x14ac:dyDescent="0.2">
      <c r="B49" s="101" t="s">
        <v>86</v>
      </c>
      <c r="C49" s="176">
        <v>1.46</v>
      </c>
      <c r="D49" s="105"/>
      <c r="E49" s="145">
        <f t="shared" si="8"/>
        <v>247.16</v>
      </c>
      <c r="F49" s="145"/>
      <c r="G49" s="145">
        <f t="shared" si="21"/>
        <v>18.78</v>
      </c>
      <c r="H49" s="145">
        <f t="shared" si="10"/>
        <v>92.11</v>
      </c>
      <c r="I49" s="146">
        <f t="shared" si="0"/>
        <v>358.05</v>
      </c>
      <c r="K49" s="245"/>
      <c r="M49" s="103" t="s">
        <v>86</v>
      </c>
      <c r="N49" s="62">
        <f t="shared" si="11"/>
        <v>253.5</v>
      </c>
      <c r="O49" s="62">
        <f t="shared" si="12"/>
        <v>104.55</v>
      </c>
      <c r="P49" s="62">
        <f t="shared" si="24"/>
        <v>358.05</v>
      </c>
      <c r="Q49" s="105">
        <f t="shared" si="25"/>
        <v>253.5</v>
      </c>
      <c r="R49" s="140">
        <f t="shared" si="13"/>
        <v>1.3002</v>
      </c>
      <c r="S49" s="105">
        <f t="shared" si="26"/>
        <v>329.6</v>
      </c>
      <c r="T49" s="105">
        <f t="shared" si="27"/>
        <v>104.55</v>
      </c>
      <c r="U49" s="141">
        <f t="shared" si="28"/>
        <v>434.15000000000003</v>
      </c>
      <c r="W49" s="103" t="s">
        <v>86</v>
      </c>
      <c r="X49" s="36">
        <f t="shared" si="22"/>
        <v>13.3</v>
      </c>
      <c r="Y49" s="62">
        <f t="shared" si="23"/>
        <v>5.48</v>
      </c>
      <c r="Z49" s="36">
        <f t="shared" si="17"/>
        <v>18.78</v>
      </c>
      <c r="AA49" s="26">
        <f t="shared" si="18"/>
        <v>13.3</v>
      </c>
      <c r="AB49" s="266">
        <f t="shared" si="19"/>
        <v>1.3002</v>
      </c>
      <c r="AC49" s="26">
        <f t="shared" si="6"/>
        <v>17.29</v>
      </c>
      <c r="AD49" s="26">
        <f t="shared" si="7"/>
        <v>5.48</v>
      </c>
      <c r="AE49" s="50">
        <f t="shared" si="20"/>
        <v>22.77</v>
      </c>
      <c r="AF49" s="6"/>
    </row>
    <row r="50" spans="1:32" ht="14.25" x14ac:dyDescent="0.2">
      <c r="B50" s="101" t="s">
        <v>88</v>
      </c>
      <c r="C50" s="176">
        <v>1.56</v>
      </c>
      <c r="D50" s="105"/>
      <c r="E50" s="145">
        <f t="shared" si="8"/>
        <v>264.08999999999997</v>
      </c>
      <c r="F50" s="145"/>
      <c r="G50" s="145">
        <f t="shared" si="21"/>
        <v>18.78</v>
      </c>
      <c r="H50" s="145">
        <f t="shared" si="10"/>
        <v>92.11</v>
      </c>
      <c r="I50" s="146">
        <f t="shared" si="0"/>
        <v>374.98</v>
      </c>
      <c r="K50" s="245"/>
      <c r="M50" s="103" t="s">
        <v>88</v>
      </c>
      <c r="N50" s="62">
        <f t="shared" si="11"/>
        <v>265.49</v>
      </c>
      <c r="O50" s="62">
        <f t="shared" si="12"/>
        <v>109.49</v>
      </c>
      <c r="P50" s="62">
        <f t="shared" si="24"/>
        <v>374.98</v>
      </c>
      <c r="Q50" s="105">
        <f t="shared" si="25"/>
        <v>265.49</v>
      </c>
      <c r="R50" s="140">
        <f t="shared" si="13"/>
        <v>1.3002</v>
      </c>
      <c r="S50" s="105">
        <f t="shared" si="26"/>
        <v>345.19</v>
      </c>
      <c r="T50" s="105">
        <f t="shared" si="27"/>
        <v>109.49</v>
      </c>
      <c r="U50" s="141">
        <f t="shared" si="28"/>
        <v>454.68</v>
      </c>
      <c r="W50" s="103" t="s">
        <v>88</v>
      </c>
      <c r="X50" s="36">
        <f t="shared" si="22"/>
        <v>13.3</v>
      </c>
      <c r="Y50" s="62">
        <f t="shared" si="23"/>
        <v>5.48</v>
      </c>
      <c r="Z50" s="36">
        <f t="shared" si="17"/>
        <v>18.78</v>
      </c>
      <c r="AA50" s="26">
        <f t="shared" si="18"/>
        <v>13.3</v>
      </c>
      <c r="AB50" s="266">
        <f t="shared" si="19"/>
        <v>1.3002</v>
      </c>
      <c r="AC50" s="26">
        <f t="shared" si="6"/>
        <v>17.29</v>
      </c>
      <c r="AD50" s="26">
        <f t="shared" si="7"/>
        <v>5.48</v>
      </c>
      <c r="AE50" s="50">
        <f t="shared" si="20"/>
        <v>22.77</v>
      </c>
      <c r="AF50" s="6"/>
    </row>
    <row r="51" spans="1:32" ht="14.25" x14ac:dyDescent="0.2">
      <c r="B51" s="101" t="s">
        <v>87</v>
      </c>
      <c r="C51" s="176">
        <v>1.22</v>
      </c>
      <c r="D51" s="105"/>
      <c r="E51" s="145">
        <f t="shared" si="8"/>
        <v>206.53</v>
      </c>
      <c r="F51" s="145"/>
      <c r="G51" s="145">
        <f t="shared" si="21"/>
        <v>18.78</v>
      </c>
      <c r="H51" s="145">
        <f t="shared" si="10"/>
        <v>92.11</v>
      </c>
      <c r="I51" s="146">
        <f t="shared" si="0"/>
        <v>317.42</v>
      </c>
      <c r="K51" s="245"/>
      <c r="M51" s="103" t="s">
        <v>87</v>
      </c>
      <c r="N51" s="62">
        <f t="shared" si="11"/>
        <v>224.73</v>
      </c>
      <c r="O51" s="62">
        <f t="shared" si="12"/>
        <v>92.69</v>
      </c>
      <c r="P51" s="62">
        <f t="shared" si="24"/>
        <v>317.41999999999996</v>
      </c>
      <c r="Q51" s="105">
        <f t="shared" si="25"/>
        <v>224.73</v>
      </c>
      <c r="R51" s="140">
        <f t="shared" si="13"/>
        <v>1.3002</v>
      </c>
      <c r="S51" s="105">
        <f t="shared" si="26"/>
        <v>292.19</v>
      </c>
      <c r="T51" s="105">
        <f t="shared" si="27"/>
        <v>92.69</v>
      </c>
      <c r="U51" s="141">
        <f t="shared" si="28"/>
        <v>384.88</v>
      </c>
      <c r="W51" s="103" t="s">
        <v>87</v>
      </c>
      <c r="X51" s="36">
        <f t="shared" si="22"/>
        <v>13.3</v>
      </c>
      <c r="Y51" s="62">
        <f t="shared" si="23"/>
        <v>5.48</v>
      </c>
      <c r="Z51" s="36">
        <f t="shared" si="17"/>
        <v>18.78</v>
      </c>
      <c r="AA51" s="26">
        <f t="shared" si="18"/>
        <v>13.3</v>
      </c>
      <c r="AB51" s="266">
        <f t="shared" si="19"/>
        <v>1.3002</v>
      </c>
      <c r="AC51" s="26">
        <f t="shared" si="6"/>
        <v>17.29</v>
      </c>
      <c r="AD51" s="26">
        <f t="shared" si="7"/>
        <v>5.48</v>
      </c>
      <c r="AE51" s="50">
        <f t="shared" si="20"/>
        <v>22.77</v>
      </c>
      <c r="AF51" s="6"/>
    </row>
    <row r="52" spans="1:32" ht="14.25" x14ac:dyDescent="0.2">
      <c r="B52" s="101" t="s">
        <v>89</v>
      </c>
      <c r="C52" s="176">
        <v>1.45</v>
      </c>
      <c r="D52" s="105"/>
      <c r="E52" s="145">
        <f t="shared" si="8"/>
        <v>245.47</v>
      </c>
      <c r="F52" s="145"/>
      <c r="G52" s="145">
        <f t="shared" si="21"/>
        <v>18.78</v>
      </c>
      <c r="H52" s="145">
        <f t="shared" si="10"/>
        <v>92.11</v>
      </c>
      <c r="I52" s="146">
        <f t="shared" si="0"/>
        <v>356.36</v>
      </c>
      <c r="K52" s="245"/>
      <c r="M52" s="103" t="s">
        <v>89</v>
      </c>
      <c r="N52" s="62">
        <f t="shared" si="11"/>
        <v>252.3</v>
      </c>
      <c r="O52" s="62">
        <f t="shared" si="12"/>
        <v>104.06</v>
      </c>
      <c r="P52" s="62">
        <f t="shared" si="24"/>
        <v>356.36</v>
      </c>
      <c r="Q52" s="105">
        <f t="shared" si="25"/>
        <v>252.3</v>
      </c>
      <c r="R52" s="140">
        <f t="shared" si="13"/>
        <v>1.3002</v>
      </c>
      <c r="S52" s="105">
        <f t="shared" si="26"/>
        <v>328.04</v>
      </c>
      <c r="T52" s="105">
        <f t="shared" si="27"/>
        <v>104.06</v>
      </c>
      <c r="U52" s="141">
        <f t="shared" si="28"/>
        <v>432.1</v>
      </c>
      <c r="W52" s="103" t="s">
        <v>89</v>
      </c>
      <c r="X52" s="36">
        <f t="shared" si="22"/>
        <v>13.3</v>
      </c>
      <c r="Y52" s="62">
        <f t="shared" si="23"/>
        <v>5.48</v>
      </c>
      <c r="Z52" s="36">
        <f t="shared" si="17"/>
        <v>18.78</v>
      </c>
      <c r="AA52" s="26">
        <f t="shared" si="18"/>
        <v>13.3</v>
      </c>
      <c r="AB52" s="266">
        <f t="shared" si="19"/>
        <v>1.3002</v>
      </c>
      <c r="AC52" s="26">
        <f t="shared" si="6"/>
        <v>17.29</v>
      </c>
      <c r="AD52" s="26">
        <f t="shared" si="7"/>
        <v>5.48</v>
      </c>
      <c r="AE52" s="50">
        <f t="shared" si="20"/>
        <v>22.77</v>
      </c>
      <c r="AF52" s="6"/>
    </row>
    <row r="53" spans="1:32" ht="15" thickBot="1" x14ac:dyDescent="0.25">
      <c r="A53" s="20"/>
      <c r="B53" s="102" t="s">
        <v>90</v>
      </c>
      <c r="C53" s="177">
        <v>1.1399999999999999</v>
      </c>
      <c r="D53" s="126"/>
      <c r="E53" s="147">
        <f t="shared" si="8"/>
        <v>192.99</v>
      </c>
      <c r="F53" s="147"/>
      <c r="G53" s="147">
        <f t="shared" si="21"/>
        <v>18.78</v>
      </c>
      <c r="H53" s="147">
        <f t="shared" si="10"/>
        <v>92.11</v>
      </c>
      <c r="I53" s="148">
        <f t="shared" si="0"/>
        <v>303.88</v>
      </c>
      <c r="J53" s="122"/>
      <c r="K53" s="246"/>
      <c r="L53" s="122"/>
      <c r="M53" s="131" t="s">
        <v>90</v>
      </c>
      <c r="N53" s="63">
        <f t="shared" si="11"/>
        <v>215.15</v>
      </c>
      <c r="O53" s="63">
        <f t="shared" si="12"/>
        <v>88.73</v>
      </c>
      <c r="P53" s="63">
        <f t="shared" si="24"/>
        <v>303.88</v>
      </c>
      <c r="Q53" s="126">
        <f t="shared" si="25"/>
        <v>215.15</v>
      </c>
      <c r="R53" s="142">
        <f t="shared" si="13"/>
        <v>1.3002</v>
      </c>
      <c r="S53" s="126">
        <f t="shared" si="26"/>
        <v>279.74</v>
      </c>
      <c r="T53" s="126">
        <f t="shared" si="27"/>
        <v>88.73</v>
      </c>
      <c r="U53" s="143">
        <f t="shared" si="28"/>
        <v>368.47</v>
      </c>
      <c r="W53" s="131" t="s">
        <v>90</v>
      </c>
      <c r="X53" s="51">
        <f t="shared" si="22"/>
        <v>13.3</v>
      </c>
      <c r="Y53" s="63">
        <f t="shared" si="23"/>
        <v>5.48</v>
      </c>
      <c r="Z53" s="51">
        <f t="shared" si="17"/>
        <v>18.78</v>
      </c>
      <c r="AA53" s="27">
        <f t="shared" si="18"/>
        <v>13.3</v>
      </c>
      <c r="AB53" s="267">
        <f t="shared" si="19"/>
        <v>1.3002</v>
      </c>
      <c r="AC53" s="27">
        <f t="shared" si="6"/>
        <v>17.29</v>
      </c>
      <c r="AD53" s="27">
        <f t="shared" si="7"/>
        <v>5.48</v>
      </c>
      <c r="AE53" s="60">
        <f t="shared" si="20"/>
        <v>22.77</v>
      </c>
      <c r="AF53" s="6"/>
    </row>
    <row r="54" spans="1:32" ht="14.25" x14ac:dyDescent="0.2">
      <c r="A54" s="133" t="s">
        <v>98</v>
      </c>
      <c r="B54" s="124" t="s">
        <v>91</v>
      </c>
      <c r="C54" s="178">
        <v>1.68</v>
      </c>
      <c r="D54" s="125"/>
      <c r="E54" s="110">
        <f t="shared" si="8"/>
        <v>284.41000000000003</v>
      </c>
      <c r="F54" s="110"/>
      <c r="G54" s="110">
        <f t="shared" si="21"/>
        <v>18.78</v>
      </c>
      <c r="H54" s="110">
        <f t="shared" si="10"/>
        <v>92.11</v>
      </c>
      <c r="I54" s="144">
        <f t="shared" si="0"/>
        <v>395.30000000000007</v>
      </c>
      <c r="K54" s="247"/>
      <c r="M54" s="130" t="s">
        <v>91</v>
      </c>
      <c r="N54" s="116">
        <f t="shared" si="11"/>
        <v>279.87</v>
      </c>
      <c r="O54" s="116">
        <f t="shared" si="12"/>
        <v>115.43</v>
      </c>
      <c r="P54" s="116">
        <f t="shared" si="24"/>
        <v>395.3</v>
      </c>
      <c r="Q54" s="125">
        <f t="shared" si="25"/>
        <v>279.87</v>
      </c>
      <c r="R54" s="138">
        <f t="shared" si="13"/>
        <v>1.3002</v>
      </c>
      <c r="S54" s="125">
        <f t="shared" si="26"/>
        <v>363.89</v>
      </c>
      <c r="T54" s="125">
        <f t="shared" si="27"/>
        <v>115.43</v>
      </c>
      <c r="U54" s="139">
        <f t="shared" si="28"/>
        <v>479.32</v>
      </c>
      <c r="W54" s="130" t="s">
        <v>91</v>
      </c>
      <c r="X54" s="115">
        <f t="shared" si="22"/>
        <v>13.3</v>
      </c>
      <c r="Y54" s="116">
        <f t="shared" si="23"/>
        <v>5.48</v>
      </c>
      <c r="Z54" s="115">
        <f t="shared" si="17"/>
        <v>18.78</v>
      </c>
      <c r="AA54" s="117">
        <f t="shared" si="18"/>
        <v>13.3</v>
      </c>
      <c r="AB54" s="268">
        <f t="shared" si="19"/>
        <v>1.3002</v>
      </c>
      <c r="AC54" s="117">
        <f t="shared" si="6"/>
        <v>17.29</v>
      </c>
      <c r="AD54" s="117">
        <f t="shared" si="7"/>
        <v>5.48</v>
      </c>
      <c r="AE54" s="119">
        <f t="shared" si="20"/>
        <v>22.77</v>
      </c>
      <c r="AF54" s="6"/>
    </row>
    <row r="55" spans="1:32" ht="14.25" x14ac:dyDescent="0.2">
      <c r="A55" s="133" t="s">
        <v>99</v>
      </c>
      <c r="B55" s="101" t="s">
        <v>92</v>
      </c>
      <c r="C55" s="176">
        <v>1.5</v>
      </c>
      <c r="D55" s="105"/>
      <c r="E55" s="145">
        <f t="shared" si="8"/>
        <v>253.94</v>
      </c>
      <c r="F55" s="145"/>
      <c r="G55" s="145">
        <f t="shared" si="21"/>
        <v>18.78</v>
      </c>
      <c r="H55" s="145">
        <f t="shared" si="10"/>
        <v>92.11</v>
      </c>
      <c r="I55" s="146">
        <f t="shared" si="0"/>
        <v>364.83000000000004</v>
      </c>
      <c r="K55" s="245"/>
      <c r="M55" s="103" t="s">
        <v>92</v>
      </c>
      <c r="N55" s="62">
        <f t="shared" si="11"/>
        <v>258.3</v>
      </c>
      <c r="O55" s="62">
        <f t="shared" si="12"/>
        <v>106.53</v>
      </c>
      <c r="P55" s="62">
        <f t="shared" si="24"/>
        <v>364.83000000000004</v>
      </c>
      <c r="Q55" s="105">
        <f t="shared" si="25"/>
        <v>258.3</v>
      </c>
      <c r="R55" s="140">
        <f t="shared" si="13"/>
        <v>1.3002</v>
      </c>
      <c r="S55" s="105">
        <f t="shared" si="26"/>
        <v>335.84</v>
      </c>
      <c r="T55" s="105">
        <f t="shared" si="27"/>
        <v>106.53</v>
      </c>
      <c r="U55" s="141">
        <f t="shared" si="28"/>
        <v>442.37</v>
      </c>
      <c r="W55" s="103" t="s">
        <v>92</v>
      </c>
      <c r="X55" s="36">
        <f t="shared" si="22"/>
        <v>13.3</v>
      </c>
      <c r="Y55" s="62">
        <f t="shared" si="23"/>
        <v>5.48</v>
      </c>
      <c r="Z55" s="36">
        <f t="shared" si="17"/>
        <v>18.78</v>
      </c>
      <c r="AA55" s="26">
        <f t="shared" si="18"/>
        <v>13.3</v>
      </c>
      <c r="AB55" s="266">
        <f t="shared" si="19"/>
        <v>1.3002</v>
      </c>
      <c r="AC55" s="26">
        <f t="shared" si="6"/>
        <v>17.29</v>
      </c>
      <c r="AD55" s="26">
        <f t="shared" si="7"/>
        <v>5.48</v>
      </c>
      <c r="AE55" s="50">
        <f t="shared" si="20"/>
        <v>22.77</v>
      </c>
      <c r="AF55" s="6"/>
    </row>
    <row r="56" spans="1:32" ht="14.25" x14ac:dyDescent="0.2">
      <c r="B56" s="101" t="s">
        <v>93</v>
      </c>
      <c r="C56" s="176">
        <v>1.56</v>
      </c>
      <c r="D56" s="105"/>
      <c r="E56" s="145">
        <f t="shared" si="8"/>
        <v>264.08999999999997</v>
      </c>
      <c r="F56" s="145"/>
      <c r="G56" s="145">
        <f t="shared" si="21"/>
        <v>18.78</v>
      </c>
      <c r="H56" s="145">
        <f t="shared" si="10"/>
        <v>92.11</v>
      </c>
      <c r="I56" s="146">
        <f t="shared" si="0"/>
        <v>374.98</v>
      </c>
      <c r="K56" s="245"/>
      <c r="M56" s="103" t="s">
        <v>93</v>
      </c>
      <c r="N56" s="62">
        <f t="shared" si="11"/>
        <v>265.49</v>
      </c>
      <c r="O56" s="62">
        <f t="shared" si="12"/>
        <v>109.49</v>
      </c>
      <c r="P56" s="62">
        <f t="shared" si="24"/>
        <v>374.98</v>
      </c>
      <c r="Q56" s="105">
        <f t="shared" si="25"/>
        <v>265.49</v>
      </c>
      <c r="R56" s="140">
        <f t="shared" si="13"/>
        <v>1.3002</v>
      </c>
      <c r="S56" s="105">
        <f t="shared" si="26"/>
        <v>345.19</v>
      </c>
      <c r="T56" s="105">
        <f t="shared" si="27"/>
        <v>109.49</v>
      </c>
      <c r="U56" s="141">
        <f t="shared" si="28"/>
        <v>454.68</v>
      </c>
      <c r="W56" s="103" t="s">
        <v>93</v>
      </c>
      <c r="X56" s="36">
        <f t="shared" si="22"/>
        <v>13.3</v>
      </c>
      <c r="Y56" s="62">
        <f t="shared" si="23"/>
        <v>5.48</v>
      </c>
      <c r="Z56" s="36">
        <f t="shared" si="17"/>
        <v>18.78</v>
      </c>
      <c r="AA56" s="26">
        <f t="shared" si="18"/>
        <v>13.3</v>
      </c>
      <c r="AB56" s="266">
        <f t="shared" si="19"/>
        <v>1.3002</v>
      </c>
      <c r="AC56" s="26">
        <f t="shared" si="6"/>
        <v>17.29</v>
      </c>
      <c r="AD56" s="26">
        <f t="shared" si="7"/>
        <v>5.48</v>
      </c>
      <c r="AE56" s="50">
        <f t="shared" si="20"/>
        <v>22.77</v>
      </c>
      <c r="AF56" s="6"/>
    </row>
    <row r="57" spans="1:32" ht="14.25" x14ac:dyDescent="0.2">
      <c r="B57" s="101" t="s">
        <v>94</v>
      </c>
      <c r="C57" s="176">
        <v>1.38</v>
      </c>
      <c r="D57" s="105"/>
      <c r="E57" s="145">
        <f t="shared" si="8"/>
        <v>233.62</v>
      </c>
      <c r="F57" s="145"/>
      <c r="G57" s="145">
        <f t="shared" si="21"/>
        <v>18.78</v>
      </c>
      <c r="H57" s="145">
        <f t="shared" si="10"/>
        <v>92.11</v>
      </c>
      <c r="I57" s="146">
        <f t="shared" si="0"/>
        <v>344.51</v>
      </c>
      <c r="K57" s="245"/>
      <c r="M57" s="103" t="s">
        <v>94</v>
      </c>
      <c r="N57" s="62">
        <f t="shared" si="11"/>
        <v>243.91</v>
      </c>
      <c r="O57" s="62">
        <f t="shared" si="12"/>
        <v>100.6</v>
      </c>
      <c r="P57" s="62">
        <f t="shared" si="24"/>
        <v>344.51</v>
      </c>
      <c r="Q57" s="105">
        <f t="shared" si="25"/>
        <v>243.91</v>
      </c>
      <c r="R57" s="140">
        <f t="shared" si="13"/>
        <v>1.3002</v>
      </c>
      <c r="S57" s="105">
        <f t="shared" si="26"/>
        <v>317.13</v>
      </c>
      <c r="T57" s="105">
        <f t="shared" si="27"/>
        <v>100.6</v>
      </c>
      <c r="U57" s="141">
        <f t="shared" si="28"/>
        <v>417.73</v>
      </c>
      <c r="W57" s="103" t="s">
        <v>94</v>
      </c>
      <c r="X57" s="36">
        <f t="shared" si="22"/>
        <v>13.3</v>
      </c>
      <c r="Y57" s="62">
        <f t="shared" si="23"/>
        <v>5.48</v>
      </c>
      <c r="Z57" s="36">
        <f t="shared" si="17"/>
        <v>18.78</v>
      </c>
      <c r="AA57" s="26">
        <f t="shared" si="18"/>
        <v>13.3</v>
      </c>
      <c r="AB57" s="266">
        <f t="shared" si="19"/>
        <v>1.3002</v>
      </c>
      <c r="AC57" s="26">
        <f t="shared" si="6"/>
        <v>17.29</v>
      </c>
      <c r="AD57" s="26">
        <f t="shared" si="7"/>
        <v>5.48</v>
      </c>
      <c r="AE57" s="50">
        <f t="shared" si="20"/>
        <v>22.77</v>
      </c>
      <c r="AF57" s="6"/>
    </row>
    <row r="58" spans="1:32" ht="14.25" x14ac:dyDescent="0.2">
      <c r="B58" s="101" t="s">
        <v>24</v>
      </c>
      <c r="C58" s="176">
        <v>1.29</v>
      </c>
      <c r="D58" s="105"/>
      <c r="E58" s="35">
        <f t="shared" si="8"/>
        <v>218.38</v>
      </c>
      <c r="F58" s="105"/>
      <c r="G58" s="26">
        <f t="shared" si="21"/>
        <v>18.78</v>
      </c>
      <c r="H58" s="35">
        <f t="shared" si="10"/>
        <v>92.11</v>
      </c>
      <c r="I58" s="42">
        <f t="shared" si="0"/>
        <v>329.27</v>
      </c>
      <c r="K58" s="245">
        <f t="shared" ref="K58:K77" si="29">+E58/I58</f>
        <v>0.66322470920521159</v>
      </c>
      <c r="M58" s="101" t="s">
        <v>24</v>
      </c>
      <c r="N58" s="36">
        <f t="shared" si="11"/>
        <v>233.12</v>
      </c>
      <c r="O58" s="62">
        <f t="shared" si="12"/>
        <v>96.15</v>
      </c>
      <c r="P58" s="36">
        <f t="shared" si="24"/>
        <v>329.27</v>
      </c>
      <c r="Q58" s="26">
        <f t="shared" si="25"/>
        <v>233.12</v>
      </c>
      <c r="R58" s="91">
        <f t="shared" si="13"/>
        <v>1.3002</v>
      </c>
      <c r="S58" s="26">
        <f t="shared" si="26"/>
        <v>303.10000000000002</v>
      </c>
      <c r="T58" s="26">
        <f t="shared" si="27"/>
        <v>96.15</v>
      </c>
      <c r="U58" s="50">
        <f t="shared" si="28"/>
        <v>399.25</v>
      </c>
      <c r="W58" s="101" t="s">
        <v>24</v>
      </c>
      <c r="X58" s="36">
        <f t="shared" si="22"/>
        <v>13.3</v>
      </c>
      <c r="Y58" s="62">
        <f t="shared" si="23"/>
        <v>5.48</v>
      </c>
      <c r="Z58" s="36">
        <f t="shared" si="17"/>
        <v>18.78</v>
      </c>
      <c r="AA58" s="26">
        <f t="shared" si="18"/>
        <v>13.3</v>
      </c>
      <c r="AB58" s="266">
        <f t="shared" si="19"/>
        <v>1.3002</v>
      </c>
      <c r="AC58" s="26">
        <f t="shared" si="6"/>
        <v>17.29</v>
      </c>
      <c r="AD58" s="26">
        <f t="shared" si="7"/>
        <v>5.48</v>
      </c>
      <c r="AE58" s="50">
        <f t="shared" si="20"/>
        <v>22.77</v>
      </c>
      <c r="AF58" s="6"/>
    </row>
    <row r="59" spans="1:32" ht="14.25" x14ac:dyDescent="0.2">
      <c r="B59" s="101" t="s">
        <v>25</v>
      </c>
      <c r="C59" s="176">
        <v>1.1499999999999999</v>
      </c>
      <c r="D59" s="105"/>
      <c r="E59" s="35">
        <f t="shared" si="8"/>
        <v>194.68</v>
      </c>
      <c r="F59" s="105"/>
      <c r="G59" s="26">
        <f t="shared" si="21"/>
        <v>18.78</v>
      </c>
      <c r="H59" s="35">
        <f t="shared" si="10"/>
        <v>92.11</v>
      </c>
      <c r="I59" s="42">
        <f t="shared" si="0"/>
        <v>305.57</v>
      </c>
      <c r="K59" s="245">
        <f t="shared" si="29"/>
        <v>0.63710442779068632</v>
      </c>
      <c r="M59" s="101" t="s">
        <v>25</v>
      </c>
      <c r="N59" s="36">
        <f t="shared" si="11"/>
        <v>216.34</v>
      </c>
      <c r="O59" s="62">
        <f t="shared" si="12"/>
        <v>89.23</v>
      </c>
      <c r="P59" s="36">
        <f t="shared" si="24"/>
        <v>305.57</v>
      </c>
      <c r="Q59" s="26">
        <f t="shared" si="25"/>
        <v>216.34</v>
      </c>
      <c r="R59" s="91">
        <f t="shared" si="13"/>
        <v>1.3002</v>
      </c>
      <c r="S59" s="26">
        <f t="shared" si="26"/>
        <v>281.29000000000002</v>
      </c>
      <c r="T59" s="26">
        <f t="shared" si="27"/>
        <v>89.23</v>
      </c>
      <c r="U59" s="50">
        <f t="shared" si="28"/>
        <v>370.52000000000004</v>
      </c>
      <c r="W59" s="101" t="s">
        <v>25</v>
      </c>
      <c r="X59" s="36">
        <f t="shared" si="22"/>
        <v>13.3</v>
      </c>
      <c r="Y59" s="62">
        <f t="shared" si="23"/>
        <v>5.48</v>
      </c>
      <c r="Z59" s="36">
        <f t="shared" si="17"/>
        <v>18.78</v>
      </c>
      <c r="AA59" s="26">
        <f t="shared" si="18"/>
        <v>13.3</v>
      </c>
      <c r="AB59" s="266">
        <f t="shared" si="19"/>
        <v>1.3002</v>
      </c>
      <c r="AC59" s="26">
        <f t="shared" si="6"/>
        <v>17.29</v>
      </c>
      <c r="AD59" s="26">
        <f t="shared" si="7"/>
        <v>5.48</v>
      </c>
      <c r="AE59" s="50">
        <f t="shared" si="20"/>
        <v>22.77</v>
      </c>
      <c r="AF59" s="6"/>
    </row>
    <row r="60" spans="1:32" ht="14.25" x14ac:dyDescent="0.2">
      <c r="B60" s="101" t="s">
        <v>26</v>
      </c>
      <c r="C60" s="176">
        <v>1.1499999999999999</v>
      </c>
      <c r="D60" s="105"/>
      <c r="E60" s="35">
        <f t="shared" si="8"/>
        <v>194.68</v>
      </c>
      <c r="F60" s="105"/>
      <c r="G60" s="26">
        <f t="shared" si="21"/>
        <v>18.78</v>
      </c>
      <c r="H60" s="35">
        <f t="shared" si="10"/>
        <v>92.11</v>
      </c>
      <c r="I60" s="42">
        <f t="shared" si="0"/>
        <v>305.57</v>
      </c>
      <c r="K60" s="245">
        <f t="shared" si="29"/>
        <v>0.63710442779068632</v>
      </c>
      <c r="M60" s="101" t="s">
        <v>26</v>
      </c>
      <c r="N60" s="36">
        <f t="shared" si="11"/>
        <v>216.34</v>
      </c>
      <c r="O60" s="62">
        <f t="shared" si="12"/>
        <v>89.23</v>
      </c>
      <c r="P60" s="36">
        <f t="shared" si="24"/>
        <v>305.57</v>
      </c>
      <c r="Q60" s="26">
        <f t="shared" si="25"/>
        <v>216.34</v>
      </c>
      <c r="R60" s="91">
        <f t="shared" si="13"/>
        <v>1.3002</v>
      </c>
      <c r="S60" s="26">
        <f t="shared" si="26"/>
        <v>281.29000000000002</v>
      </c>
      <c r="T60" s="26">
        <f t="shared" si="27"/>
        <v>89.23</v>
      </c>
      <c r="U60" s="50">
        <f t="shared" si="28"/>
        <v>370.52000000000004</v>
      </c>
      <c r="W60" s="101" t="s">
        <v>26</v>
      </c>
      <c r="X60" s="36">
        <f t="shared" si="22"/>
        <v>13.3</v>
      </c>
      <c r="Y60" s="62">
        <f t="shared" si="23"/>
        <v>5.48</v>
      </c>
      <c r="Z60" s="36">
        <f t="shared" si="17"/>
        <v>18.78</v>
      </c>
      <c r="AA60" s="26">
        <f t="shared" si="18"/>
        <v>13.3</v>
      </c>
      <c r="AB60" s="266">
        <f t="shared" si="19"/>
        <v>1.3002</v>
      </c>
      <c r="AC60" s="26">
        <f t="shared" si="6"/>
        <v>17.29</v>
      </c>
      <c r="AD60" s="26">
        <f t="shared" si="7"/>
        <v>5.48</v>
      </c>
      <c r="AE60" s="50">
        <f t="shared" si="20"/>
        <v>22.77</v>
      </c>
      <c r="AF60" s="6"/>
    </row>
    <row r="61" spans="1:32" ht="14.25" x14ac:dyDescent="0.2">
      <c r="B61" s="101" t="s">
        <v>27</v>
      </c>
      <c r="C61" s="176">
        <v>1.02</v>
      </c>
      <c r="D61" s="105"/>
      <c r="E61" s="35">
        <f t="shared" si="8"/>
        <v>172.68</v>
      </c>
      <c r="F61" s="105"/>
      <c r="G61" s="26">
        <f t="shared" si="21"/>
        <v>18.78</v>
      </c>
      <c r="H61" s="35">
        <f t="shared" si="10"/>
        <v>92.11</v>
      </c>
      <c r="I61" s="42">
        <f t="shared" si="0"/>
        <v>283.57</v>
      </c>
      <c r="K61" s="245">
        <f t="shared" si="29"/>
        <v>0.60895017103360727</v>
      </c>
      <c r="M61" s="101" t="s">
        <v>27</v>
      </c>
      <c r="N61" s="36">
        <f t="shared" si="11"/>
        <v>200.77</v>
      </c>
      <c r="O61" s="62">
        <f t="shared" si="12"/>
        <v>82.8</v>
      </c>
      <c r="P61" s="36">
        <f t="shared" si="24"/>
        <v>283.57</v>
      </c>
      <c r="Q61" s="26">
        <f t="shared" si="25"/>
        <v>200.77</v>
      </c>
      <c r="R61" s="91">
        <f t="shared" si="13"/>
        <v>1.3002</v>
      </c>
      <c r="S61" s="26">
        <f t="shared" si="26"/>
        <v>261.04000000000002</v>
      </c>
      <c r="T61" s="26">
        <f t="shared" si="27"/>
        <v>82.8</v>
      </c>
      <c r="U61" s="50">
        <f t="shared" si="28"/>
        <v>343.84000000000003</v>
      </c>
      <c r="W61" s="101" t="s">
        <v>27</v>
      </c>
      <c r="X61" s="36">
        <f t="shared" si="22"/>
        <v>13.3</v>
      </c>
      <c r="Y61" s="62">
        <f t="shared" si="23"/>
        <v>5.48</v>
      </c>
      <c r="Z61" s="36">
        <f t="shared" si="17"/>
        <v>18.78</v>
      </c>
      <c r="AA61" s="26">
        <f t="shared" si="18"/>
        <v>13.3</v>
      </c>
      <c r="AB61" s="266">
        <f t="shared" si="19"/>
        <v>1.3002</v>
      </c>
      <c r="AC61" s="26">
        <f t="shared" si="6"/>
        <v>17.29</v>
      </c>
      <c r="AD61" s="26">
        <f t="shared" si="7"/>
        <v>5.48</v>
      </c>
      <c r="AE61" s="50">
        <f t="shared" si="20"/>
        <v>22.77</v>
      </c>
      <c r="AF61" s="6"/>
    </row>
    <row r="62" spans="1:32" ht="14.25" x14ac:dyDescent="0.2">
      <c r="B62" s="101" t="s">
        <v>28</v>
      </c>
      <c r="C62" s="176">
        <v>0.88</v>
      </c>
      <c r="D62" s="105"/>
      <c r="E62" s="35">
        <f t="shared" si="8"/>
        <v>148.97999999999999</v>
      </c>
      <c r="F62" s="105"/>
      <c r="G62" s="26">
        <f t="shared" si="21"/>
        <v>18.78</v>
      </c>
      <c r="H62" s="35">
        <f t="shared" si="10"/>
        <v>92.11</v>
      </c>
      <c r="I62" s="42">
        <f t="shared" si="0"/>
        <v>259.87</v>
      </c>
      <c r="K62" s="245">
        <f t="shared" si="29"/>
        <v>0.57328664332166079</v>
      </c>
      <c r="M62" s="101" t="s">
        <v>28</v>
      </c>
      <c r="N62" s="36">
        <f t="shared" si="11"/>
        <v>183.99</v>
      </c>
      <c r="O62" s="62">
        <f t="shared" si="12"/>
        <v>75.88</v>
      </c>
      <c r="P62" s="36">
        <f t="shared" si="24"/>
        <v>259.87</v>
      </c>
      <c r="Q62" s="26">
        <f t="shared" si="25"/>
        <v>183.99</v>
      </c>
      <c r="R62" s="91">
        <f t="shared" si="13"/>
        <v>1.3002</v>
      </c>
      <c r="S62" s="26">
        <f t="shared" si="26"/>
        <v>239.22</v>
      </c>
      <c r="T62" s="26">
        <f t="shared" si="27"/>
        <v>75.88</v>
      </c>
      <c r="U62" s="50">
        <f t="shared" si="28"/>
        <v>315.10000000000002</v>
      </c>
      <c r="W62" s="101" t="s">
        <v>28</v>
      </c>
      <c r="X62" s="36">
        <f t="shared" si="22"/>
        <v>13.3</v>
      </c>
      <c r="Y62" s="62">
        <f t="shared" si="23"/>
        <v>5.48</v>
      </c>
      <c r="Z62" s="36">
        <f t="shared" si="17"/>
        <v>18.78</v>
      </c>
      <c r="AA62" s="26">
        <f t="shared" si="18"/>
        <v>13.3</v>
      </c>
      <c r="AB62" s="266">
        <f t="shared" si="19"/>
        <v>1.3002</v>
      </c>
      <c r="AC62" s="26">
        <f t="shared" si="6"/>
        <v>17.29</v>
      </c>
      <c r="AD62" s="26">
        <f t="shared" si="7"/>
        <v>5.48</v>
      </c>
      <c r="AE62" s="50">
        <f t="shared" si="20"/>
        <v>22.77</v>
      </c>
      <c r="AF62" s="6"/>
    </row>
    <row r="63" spans="1:32" ht="15" thickBot="1" x14ac:dyDescent="0.25">
      <c r="A63" s="20"/>
      <c r="B63" s="102" t="s">
        <v>29</v>
      </c>
      <c r="C63" s="177">
        <v>0.78</v>
      </c>
      <c r="D63" s="126"/>
      <c r="E63" s="43">
        <f t="shared" si="8"/>
        <v>132.05000000000001</v>
      </c>
      <c r="F63" s="126"/>
      <c r="G63" s="27">
        <f t="shared" si="21"/>
        <v>18.78</v>
      </c>
      <c r="H63" s="43">
        <f t="shared" si="10"/>
        <v>92.11</v>
      </c>
      <c r="I63" s="44">
        <f t="shared" si="0"/>
        <v>242.94</v>
      </c>
      <c r="J63" s="122"/>
      <c r="K63" s="246">
        <f t="shared" si="29"/>
        <v>0.54354984769902037</v>
      </c>
      <c r="L63" s="122"/>
      <c r="M63" s="102" t="s">
        <v>29</v>
      </c>
      <c r="N63" s="51">
        <f t="shared" si="11"/>
        <v>172</v>
      </c>
      <c r="O63" s="63">
        <f t="shared" si="12"/>
        <v>70.94</v>
      </c>
      <c r="P63" s="51">
        <f t="shared" si="24"/>
        <v>242.94</v>
      </c>
      <c r="Q63" s="27">
        <f t="shared" si="25"/>
        <v>172</v>
      </c>
      <c r="R63" s="92">
        <f t="shared" si="13"/>
        <v>1.3002</v>
      </c>
      <c r="S63" s="27">
        <f t="shared" si="26"/>
        <v>223.63</v>
      </c>
      <c r="T63" s="27">
        <f t="shared" si="27"/>
        <v>70.94</v>
      </c>
      <c r="U63" s="60">
        <f t="shared" si="28"/>
        <v>294.57</v>
      </c>
      <c r="W63" s="102" t="s">
        <v>29</v>
      </c>
      <c r="X63" s="51">
        <f t="shared" si="22"/>
        <v>13.3</v>
      </c>
      <c r="Y63" s="63">
        <f t="shared" si="23"/>
        <v>5.48</v>
      </c>
      <c r="Z63" s="51">
        <f t="shared" si="17"/>
        <v>18.78</v>
      </c>
      <c r="AA63" s="27">
        <f t="shared" si="18"/>
        <v>13.3</v>
      </c>
      <c r="AB63" s="267">
        <f t="shared" si="19"/>
        <v>1.3002</v>
      </c>
      <c r="AC63" s="27">
        <f t="shared" si="6"/>
        <v>17.29</v>
      </c>
      <c r="AD63" s="27">
        <f t="shared" si="7"/>
        <v>5.48</v>
      </c>
      <c r="AE63" s="60">
        <f t="shared" si="20"/>
        <v>22.77</v>
      </c>
      <c r="AF63" s="6"/>
    </row>
    <row r="64" spans="1:32" ht="14.25" x14ac:dyDescent="0.2">
      <c r="A64" s="133" t="s">
        <v>101</v>
      </c>
      <c r="B64" s="124" t="s">
        <v>30</v>
      </c>
      <c r="C64" s="179">
        <v>0.97</v>
      </c>
      <c r="D64" s="127"/>
      <c r="E64" s="111">
        <f t="shared" si="8"/>
        <v>164.21</v>
      </c>
      <c r="F64" s="125"/>
      <c r="G64" s="117">
        <f t="shared" si="21"/>
        <v>18.78</v>
      </c>
      <c r="H64" s="111">
        <f t="shared" si="10"/>
        <v>92.11</v>
      </c>
      <c r="I64" s="113">
        <f t="shared" si="0"/>
        <v>275.10000000000002</v>
      </c>
      <c r="K64" s="247">
        <f t="shared" si="29"/>
        <v>0.59691021446746639</v>
      </c>
      <c r="M64" s="124" t="s">
        <v>30</v>
      </c>
      <c r="N64" s="115">
        <f t="shared" si="11"/>
        <v>194.77</v>
      </c>
      <c r="O64" s="116">
        <f t="shared" si="12"/>
        <v>80.33</v>
      </c>
      <c r="P64" s="115">
        <f t="shared" si="24"/>
        <v>275.10000000000002</v>
      </c>
      <c r="Q64" s="117">
        <f t="shared" si="25"/>
        <v>194.77</v>
      </c>
      <c r="R64" s="118">
        <f t="shared" si="13"/>
        <v>1.3002</v>
      </c>
      <c r="S64" s="117">
        <f t="shared" si="26"/>
        <v>253.24</v>
      </c>
      <c r="T64" s="117">
        <f t="shared" si="27"/>
        <v>80.33</v>
      </c>
      <c r="U64" s="119">
        <f t="shared" si="28"/>
        <v>333.57</v>
      </c>
      <c r="W64" s="124" t="s">
        <v>30</v>
      </c>
      <c r="X64" s="115">
        <f t="shared" si="22"/>
        <v>13.3</v>
      </c>
      <c r="Y64" s="116">
        <f t="shared" si="23"/>
        <v>5.48</v>
      </c>
      <c r="Z64" s="115">
        <f t="shared" si="17"/>
        <v>18.78</v>
      </c>
      <c r="AA64" s="117">
        <f t="shared" si="18"/>
        <v>13.3</v>
      </c>
      <c r="AB64" s="268">
        <f t="shared" si="19"/>
        <v>1.3002</v>
      </c>
      <c r="AC64" s="117">
        <f t="shared" si="6"/>
        <v>17.29</v>
      </c>
      <c r="AD64" s="117">
        <f t="shared" si="7"/>
        <v>5.48</v>
      </c>
      <c r="AE64" s="119">
        <f t="shared" si="20"/>
        <v>22.77</v>
      </c>
      <c r="AF64" s="6"/>
    </row>
    <row r="65" spans="1:32" ht="14.25" x14ac:dyDescent="0.2">
      <c r="A65" s="132" t="s">
        <v>105</v>
      </c>
      <c r="B65" s="101" t="s">
        <v>31</v>
      </c>
      <c r="C65" s="180">
        <v>0.9</v>
      </c>
      <c r="D65" s="106"/>
      <c r="E65" s="35">
        <f t="shared" si="8"/>
        <v>152.36000000000001</v>
      </c>
      <c r="F65" s="105"/>
      <c r="G65" s="26">
        <f t="shared" si="21"/>
        <v>18.78</v>
      </c>
      <c r="H65" s="35">
        <f t="shared" si="10"/>
        <v>92.11</v>
      </c>
      <c r="I65" s="42">
        <f t="shared" si="0"/>
        <v>263.25</v>
      </c>
      <c r="K65" s="245">
        <f t="shared" si="29"/>
        <v>0.57876543209876552</v>
      </c>
      <c r="M65" s="101" t="s">
        <v>31</v>
      </c>
      <c r="N65" s="36">
        <f t="shared" si="11"/>
        <v>186.38</v>
      </c>
      <c r="O65" s="62">
        <f t="shared" si="12"/>
        <v>76.87</v>
      </c>
      <c r="P65" s="36">
        <f t="shared" si="24"/>
        <v>263.25</v>
      </c>
      <c r="Q65" s="26">
        <f t="shared" si="25"/>
        <v>186.38</v>
      </c>
      <c r="R65" s="91">
        <f t="shared" si="13"/>
        <v>1.3002</v>
      </c>
      <c r="S65" s="26">
        <f t="shared" si="26"/>
        <v>242.33</v>
      </c>
      <c r="T65" s="26">
        <f t="shared" si="27"/>
        <v>76.87</v>
      </c>
      <c r="U65" s="50">
        <f t="shared" si="28"/>
        <v>319.20000000000005</v>
      </c>
      <c r="W65" s="101" t="s">
        <v>31</v>
      </c>
      <c r="X65" s="36">
        <f t="shared" si="22"/>
        <v>13.3</v>
      </c>
      <c r="Y65" s="62">
        <f t="shared" si="23"/>
        <v>5.48</v>
      </c>
      <c r="Z65" s="36">
        <f t="shared" si="17"/>
        <v>18.78</v>
      </c>
      <c r="AA65" s="26">
        <f t="shared" si="18"/>
        <v>13.3</v>
      </c>
      <c r="AB65" s="266">
        <f t="shared" si="19"/>
        <v>1.3002</v>
      </c>
      <c r="AC65" s="26">
        <f t="shared" si="6"/>
        <v>17.29</v>
      </c>
      <c r="AD65" s="26">
        <f t="shared" si="7"/>
        <v>5.48</v>
      </c>
      <c r="AE65" s="50">
        <f t="shared" si="20"/>
        <v>22.77</v>
      </c>
      <c r="AF65" s="6"/>
    </row>
    <row r="66" spans="1:32" ht="14.25" x14ac:dyDescent="0.2">
      <c r="A66" s="132" t="s">
        <v>100</v>
      </c>
      <c r="B66" s="101" t="s">
        <v>32</v>
      </c>
      <c r="C66" s="180">
        <v>0.7</v>
      </c>
      <c r="D66" s="106"/>
      <c r="E66" s="35">
        <f t="shared" si="8"/>
        <v>118.5</v>
      </c>
      <c r="F66" s="105"/>
      <c r="G66" s="26">
        <f t="shared" si="21"/>
        <v>18.78</v>
      </c>
      <c r="H66" s="35">
        <f t="shared" si="10"/>
        <v>92.11</v>
      </c>
      <c r="I66" s="42">
        <f t="shared" si="0"/>
        <v>229.39</v>
      </c>
      <c r="K66" s="245">
        <f t="shared" si="29"/>
        <v>0.5165874711190549</v>
      </c>
      <c r="M66" s="101" t="s">
        <v>32</v>
      </c>
      <c r="N66" s="36">
        <f t="shared" si="11"/>
        <v>162.41</v>
      </c>
      <c r="O66" s="62">
        <f t="shared" si="12"/>
        <v>66.98</v>
      </c>
      <c r="P66" s="36">
        <f t="shared" si="24"/>
        <v>229.39</v>
      </c>
      <c r="Q66" s="26">
        <f t="shared" si="25"/>
        <v>162.41</v>
      </c>
      <c r="R66" s="91">
        <f t="shared" si="13"/>
        <v>1.3002</v>
      </c>
      <c r="S66" s="26">
        <f t="shared" si="26"/>
        <v>211.17</v>
      </c>
      <c r="T66" s="26">
        <f t="shared" si="27"/>
        <v>66.98</v>
      </c>
      <c r="U66" s="50">
        <f t="shared" si="28"/>
        <v>278.14999999999998</v>
      </c>
      <c r="W66" s="101" t="s">
        <v>32</v>
      </c>
      <c r="X66" s="36">
        <f t="shared" si="22"/>
        <v>13.3</v>
      </c>
      <c r="Y66" s="62">
        <f t="shared" si="23"/>
        <v>5.48</v>
      </c>
      <c r="Z66" s="36">
        <f t="shared" si="17"/>
        <v>18.78</v>
      </c>
      <c r="AA66" s="26">
        <f t="shared" si="18"/>
        <v>13.3</v>
      </c>
      <c r="AB66" s="266">
        <f t="shared" si="19"/>
        <v>1.3002</v>
      </c>
      <c r="AC66" s="26">
        <f t="shared" si="6"/>
        <v>17.29</v>
      </c>
      <c r="AD66" s="26">
        <f t="shared" si="7"/>
        <v>5.48</v>
      </c>
      <c r="AE66" s="50">
        <f t="shared" si="20"/>
        <v>22.77</v>
      </c>
      <c r="AF66" s="6"/>
    </row>
    <row r="67" spans="1:32" ht="15" thickBot="1" x14ac:dyDescent="0.25">
      <c r="A67" s="20"/>
      <c r="B67" s="102" t="s">
        <v>33</v>
      </c>
      <c r="C67" s="181">
        <v>0.64</v>
      </c>
      <c r="D67" s="128"/>
      <c r="E67" s="43">
        <f t="shared" si="8"/>
        <v>108.35</v>
      </c>
      <c r="F67" s="126"/>
      <c r="G67" s="27">
        <f t="shared" si="21"/>
        <v>18.78</v>
      </c>
      <c r="H67" s="43">
        <f t="shared" si="10"/>
        <v>92.11</v>
      </c>
      <c r="I67" s="44">
        <f t="shared" si="0"/>
        <v>219.24</v>
      </c>
      <c r="J67" s="122"/>
      <c r="K67" s="246">
        <f t="shared" si="29"/>
        <v>0.49420726144864069</v>
      </c>
      <c r="L67" s="122"/>
      <c r="M67" s="102" t="s">
        <v>33</v>
      </c>
      <c r="N67" s="51">
        <f t="shared" si="11"/>
        <v>155.22</v>
      </c>
      <c r="O67" s="63">
        <f t="shared" si="12"/>
        <v>64.02</v>
      </c>
      <c r="P67" s="51">
        <f t="shared" si="24"/>
        <v>219.24</v>
      </c>
      <c r="Q67" s="27">
        <f t="shared" si="25"/>
        <v>155.22</v>
      </c>
      <c r="R67" s="92">
        <f t="shared" si="13"/>
        <v>1.3002</v>
      </c>
      <c r="S67" s="27">
        <f t="shared" si="26"/>
        <v>201.82</v>
      </c>
      <c r="T67" s="27">
        <f t="shared" si="27"/>
        <v>64.02</v>
      </c>
      <c r="U67" s="60">
        <f t="shared" si="28"/>
        <v>265.83999999999997</v>
      </c>
      <c r="W67" s="102" t="s">
        <v>33</v>
      </c>
      <c r="X67" s="51">
        <f t="shared" si="22"/>
        <v>13.3</v>
      </c>
      <c r="Y67" s="63">
        <f t="shared" si="23"/>
        <v>5.48</v>
      </c>
      <c r="Z67" s="51">
        <f t="shared" si="17"/>
        <v>18.78</v>
      </c>
      <c r="AA67" s="27">
        <f t="shared" si="18"/>
        <v>13.3</v>
      </c>
      <c r="AB67" s="267">
        <f t="shared" si="19"/>
        <v>1.3002</v>
      </c>
      <c r="AC67" s="27">
        <f t="shared" si="6"/>
        <v>17.29</v>
      </c>
      <c r="AD67" s="27">
        <f t="shared" si="7"/>
        <v>5.48</v>
      </c>
      <c r="AE67" s="60">
        <f t="shared" si="20"/>
        <v>22.77</v>
      </c>
      <c r="AF67" s="6"/>
    </row>
    <row r="68" spans="1:32" ht="14.25" x14ac:dyDescent="0.2">
      <c r="A68" s="133" t="s">
        <v>102</v>
      </c>
      <c r="B68" s="124" t="s">
        <v>34</v>
      </c>
      <c r="C68" s="179">
        <v>1.5</v>
      </c>
      <c r="D68" s="127"/>
      <c r="E68" s="111">
        <f t="shared" si="8"/>
        <v>253.94</v>
      </c>
      <c r="F68" s="125"/>
      <c r="G68" s="117">
        <f t="shared" si="21"/>
        <v>18.78</v>
      </c>
      <c r="H68" s="111">
        <f t="shared" si="10"/>
        <v>92.11</v>
      </c>
      <c r="I68" s="113">
        <f t="shared" si="0"/>
        <v>364.83000000000004</v>
      </c>
      <c r="K68" s="247">
        <f t="shared" si="29"/>
        <v>0.69605021516870857</v>
      </c>
      <c r="M68" s="124" t="s">
        <v>34</v>
      </c>
      <c r="N68" s="115">
        <f t="shared" si="11"/>
        <v>258.3</v>
      </c>
      <c r="O68" s="116">
        <f t="shared" si="12"/>
        <v>106.53</v>
      </c>
      <c r="P68" s="115">
        <f t="shared" si="24"/>
        <v>364.83000000000004</v>
      </c>
      <c r="Q68" s="117">
        <f t="shared" si="25"/>
        <v>258.3</v>
      </c>
      <c r="R68" s="118">
        <f t="shared" si="13"/>
        <v>1.3002</v>
      </c>
      <c r="S68" s="117">
        <f t="shared" si="26"/>
        <v>335.84</v>
      </c>
      <c r="T68" s="117">
        <f t="shared" si="27"/>
        <v>106.53</v>
      </c>
      <c r="U68" s="119">
        <f t="shared" si="28"/>
        <v>442.37</v>
      </c>
      <c r="W68" s="124" t="s">
        <v>34</v>
      </c>
      <c r="X68" s="115">
        <f t="shared" si="22"/>
        <v>13.3</v>
      </c>
      <c r="Y68" s="116">
        <f t="shared" si="23"/>
        <v>5.48</v>
      </c>
      <c r="Z68" s="115">
        <f t="shared" si="17"/>
        <v>18.78</v>
      </c>
      <c r="AA68" s="117">
        <f t="shared" si="18"/>
        <v>13.3</v>
      </c>
      <c r="AB68" s="268">
        <f t="shared" si="19"/>
        <v>1.3002</v>
      </c>
      <c r="AC68" s="117">
        <f t="shared" si="6"/>
        <v>17.29</v>
      </c>
      <c r="AD68" s="117">
        <f t="shared" si="7"/>
        <v>5.48</v>
      </c>
      <c r="AE68" s="119">
        <f t="shared" si="20"/>
        <v>22.77</v>
      </c>
      <c r="AF68" s="6"/>
    </row>
    <row r="69" spans="1:32" ht="14.25" x14ac:dyDescent="0.2">
      <c r="A69" s="133" t="s">
        <v>108</v>
      </c>
      <c r="B69" s="101" t="s">
        <v>35</v>
      </c>
      <c r="C69" s="180">
        <v>1.4</v>
      </c>
      <c r="D69" s="106"/>
      <c r="E69" s="35">
        <f t="shared" si="8"/>
        <v>237.01</v>
      </c>
      <c r="F69" s="105"/>
      <c r="G69" s="26">
        <f t="shared" si="21"/>
        <v>18.78</v>
      </c>
      <c r="H69" s="35">
        <f t="shared" si="10"/>
        <v>92.11</v>
      </c>
      <c r="I69" s="42">
        <f t="shared" ref="I69:I77" si="30">SUM(E69:H69)</f>
        <v>347.9</v>
      </c>
      <c r="K69" s="245">
        <f t="shared" si="29"/>
        <v>0.68125898246622596</v>
      </c>
      <c r="M69" s="101" t="s">
        <v>35</v>
      </c>
      <c r="N69" s="36">
        <f t="shared" si="11"/>
        <v>246.31</v>
      </c>
      <c r="O69" s="62">
        <f t="shared" si="12"/>
        <v>101.59</v>
      </c>
      <c r="P69" s="36">
        <f t="shared" si="24"/>
        <v>347.9</v>
      </c>
      <c r="Q69" s="26">
        <f t="shared" si="25"/>
        <v>246.31</v>
      </c>
      <c r="R69" s="91">
        <f t="shared" si="13"/>
        <v>1.3002</v>
      </c>
      <c r="S69" s="26">
        <f t="shared" si="26"/>
        <v>320.25</v>
      </c>
      <c r="T69" s="26">
        <f t="shared" si="27"/>
        <v>101.59</v>
      </c>
      <c r="U69" s="50">
        <f t="shared" si="28"/>
        <v>421.84000000000003</v>
      </c>
      <c r="W69" s="101" t="s">
        <v>35</v>
      </c>
      <c r="X69" s="36">
        <f t="shared" si="22"/>
        <v>13.3</v>
      </c>
      <c r="Y69" s="62">
        <f t="shared" si="23"/>
        <v>5.48</v>
      </c>
      <c r="Z69" s="36">
        <f t="shared" si="17"/>
        <v>18.78</v>
      </c>
      <c r="AA69" s="26">
        <f t="shared" si="18"/>
        <v>13.3</v>
      </c>
      <c r="AB69" s="266">
        <f t="shared" si="19"/>
        <v>1.3002</v>
      </c>
      <c r="AC69" s="26">
        <f t="shared" si="6"/>
        <v>17.29</v>
      </c>
      <c r="AD69" s="26">
        <f t="shared" si="7"/>
        <v>5.48</v>
      </c>
      <c r="AE69" s="50">
        <f t="shared" si="20"/>
        <v>22.77</v>
      </c>
      <c r="AF69" s="6"/>
    </row>
    <row r="70" spans="1:32" ht="14.25" x14ac:dyDescent="0.2">
      <c r="A70" s="133" t="s">
        <v>103</v>
      </c>
      <c r="B70" s="101" t="s">
        <v>36</v>
      </c>
      <c r="C70" s="180">
        <v>1.38</v>
      </c>
      <c r="D70" s="106"/>
      <c r="E70" s="35">
        <f t="shared" si="8"/>
        <v>233.62</v>
      </c>
      <c r="F70" s="105"/>
      <c r="G70" s="26">
        <f t="shared" si="21"/>
        <v>18.78</v>
      </c>
      <c r="H70" s="35">
        <f t="shared" si="10"/>
        <v>92.11</v>
      </c>
      <c r="I70" s="42">
        <f t="shared" si="30"/>
        <v>344.51</v>
      </c>
      <c r="K70" s="245">
        <f t="shared" si="29"/>
        <v>0.67812255086935069</v>
      </c>
      <c r="M70" s="101" t="s">
        <v>36</v>
      </c>
      <c r="N70" s="36">
        <f t="shared" si="11"/>
        <v>243.91</v>
      </c>
      <c r="O70" s="62">
        <f t="shared" si="12"/>
        <v>100.6</v>
      </c>
      <c r="P70" s="36">
        <f t="shared" si="24"/>
        <v>344.51</v>
      </c>
      <c r="Q70" s="26">
        <f t="shared" si="25"/>
        <v>243.91</v>
      </c>
      <c r="R70" s="91">
        <f t="shared" si="13"/>
        <v>1.3002</v>
      </c>
      <c r="S70" s="26">
        <f t="shared" si="26"/>
        <v>317.13</v>
      </c>
      <c r="T70" s="26">
        <f t="shared" si="27"/>
        <v>100.6</v>
      </c>
      <c r="U70" s="50">
        <f t="shared" si="28"/>
        <v>417.73</v>
      </c>
      <c r="W70" s="101" t="s">
        <v>36</v>
      </c>
      <c r="X70" s="36">
        <f t="shared" si="22"/>
        <v>13.3</v>
      </c>
      <c r="Y70" s="62">
        <f t="shared" si="23"/>
        <v>5.48</v>
      </c>
      <c r="Z70" s="36">
        <f t="shared" si="17"/>
        <v>18.78</v>
      </c>
      <c r="AA70" s="26">
        <f t="shared" si="18"/>
        <v>13.3</v>
      </c>
      <c r="AB70" s="266">
        <f t="shared" si="19"/>
        <v>1.3002</v>
      </c>
      <c r="AC70" s="26">
        <f t="shared" si="6"/>
        <v>17.29</v>
      </c>
      <c r="AD70" s="26">
        <f t="shared" si="7"/>
        <v>5.48</v>
      </c>
      <c r="AE70" s="50">
        <f t="shared" si="20"/>
        <v>22.77</v>
      </c>
      <c r="AF70" s="6"/>
    </row>
    <row r="71" spans="1:32" ht="14.25" x14ac:dyDescent="0.2">
      <c r="B71" s="101" t="s">
        <v>37</v>
      </c>
      <c r="C71" s="180">
        <v>1.28</v>
      </c>
      <c r="D71" s="106"/>
      <c r="E71" s="35">
        <f t="shared" si="8"/>
        <v>216.69</v>
      </c>
      <c r="F71" s="105"/>
      <c r="G71" s="26">
        <f t="shared" si="21"/>
        <v>18.78</v>
      </c>
      <c r="H71" s="35">
        <f t="shared" si="10"/>
        <v>92.11</v>
      </c>
      <c r="I71" s="42">
        <f t="shared" si="30"/>
        <v>327.58</v>
      </c>
      <c r="K71" s="245">
        <f t="shared" si="29"/>
        <v>0.66148727028512122</v>
      </c>
      <c r="M71" s="101" t="s">
        <v>37</v>
      </c>
      <c r="N71" s="36">
        <f t="shared" si="11"/>
        <v>231.93</v>
      </c>
      <c r="O71" s="62">
        <f t="shared" si="12"/>
        <v>95.65</v>
      </c>
      <c r="P71" s="36">
        <f t="shared" si="24"/>
        <v>327.58000000000004</v>
      </c>
      <c r="Q71" s="26">
        <f t="shared" si="25"/>
        <v>231.93</v>
      </c>
      <c r="R71" s="91">
        <f t="shared" si="13"/>
        <v>1.3002</v>
      </c>
      <c r="S71" s="26">
        <f t="shared" si="26"/>
        <v>301.56</v>
      </c>
      <c r="T71" s="26">
        <f t="shared" si="27"/>
        <v>95.65</v>
      </c>
      <c r="U71" s="50">
        <f t="shared" si="28"/>
        <v>397.21000000000004</v>
      </c>
      <c r="W71" s="101" t="s">
        <v>37</v>
      </c>
      <c r="X71" s="36">
        <f t="shared" si="22"/>
        <v>13.3</v>
      </c>
      <c r="Y71" s="62">
        <f t="shared" si="23"/>
        <v>5.48</v>
      </c>
      <c r="Z71" s="36">
        <f t="shared" si="17"/>
        <v>18.78</v>
      </c>
      <c r="AA71" s="26">
        <f t="shared" si="18"/>
        <v>13.3</v>
      </c>
      <c r="AB71" s="266">
        <f t="shared" si="19"/>
        <v>1.3002</v>
      </c>
      <c r="AC71" s="26">
        <f t="shared" si="6"/>
        <v>17.29</v>
      </c>
      <c r="AD71" s="26">
        <f t="shared" si="7"/>
        <v>5.48</v>
      </c>
      <c r="AE71" s="50">
        <f t="shared" si="20"/>
        <v>22.77</v>
      </c>
      <c r="AF71" s="6"/>
    </row>
    <row r="72" spans="1:32" ht="14.25" x14ac:dyDescent="0.2">
      <c r="B72" s="101" t="s">
        <v>38</v>
      </c>
      <c r="C72" s="180">
        <v>1.1000000000000001</v>
      </c>
      <c r="D72" s="106"/>
      <c r="E72" s="35">
        <f t="shared" si="8"/>
        <v>186.22</v>
      </c>
      <c r="F72" s="105"/>
      <c r="G72" s="26">
        <f t="shared" si="21"/>
        <v>18.78</v>
      </c>
      <c r="H72" s="35">
        <f t="shared" si="10"/>
        <v>92.11</v>
      </c>
      <c r="I72" s="42">
        <f t="shared" si="30"/>
        <v>297.11</v>
      </c>
      <c r="K72" s="245">
        <f t="shared" si="29"/>
        <v>0.62677122951095554</v>
      </c>
      <c r="M72" s="101" t="s">
        <v>38</v>
      </c>
      <c r="N72" s="36">
        <f t="shared" si="11"/>
        <v>210.35</v>
      </c>
      <c r="O72" s="62">
        <f t="shared" si="12"/>
        <v>86.76</v>
      </c>
      <c r="P72" s="36">
        <f t="shared" si="24"/>
        <v>297.11</v>
      </c>
      <c r="Q72" s="26">
        <f t="shared" si="25"/>
        <v>210.35</v>
      </c>
      <c r="R72" s="91">
        <f t="shared" si="13"/>
        <v>1.3002</v>
      </c>
      <c r="S72" s="26">
        <f t="shared" si="26"/>
        <v>273.5</v>
      </c>
      <c r="T72" s="26">
        <f t="shared" si="27"/>
        <v>86.76</v>
      </c>
      <c r="U72" s="50">
        <f t="shared" si="28"/>
        <v>360.26</v>
      </c>
      <c r="W72" s="101" t="s">
        <v>38</v>
      </c>
      <c r="X72" s="36">
        <f t="shared" si="22"/>
        <v>13.3</v>
      </c>
      <c r="Y72" s="62">
        <f t="shared" si="23"/>
        <v>5.48</v>
      </c>
      <c r="Z72" s="36">
        <f t="shared" si="17"/>
        <v>18.78</v>
      </c>
      <c r="AA72" s="26">
        <f t="shared" si="18"/>
        <v>13.3</v>
      </c>
      <c r="AB72" s="266">
        <f t="shared" si="19"/>
        <v>1.3002</v>
      </c>
      <c r="AC72" s="26">
        <f t="shared" si="6"/>
        <v>17.29</v>
      </c>
      <c r="AD72" s="26">
        <f t="shared" si="7"/>
        <v>5.48</v>
      </c>
      <c r="AE72" s="50">
        <f t="shared" si="20"/>
        <v>22.77</v>
      </c>
      <c r="AF72" s="6"/>
    </row>
    <row r="73" spans="1:32" ht="14.25" x14ac:dyDescent="0.2">
      <c r="B73" s="101" t="s">
        <v>39</v>
      </c>
      <c r="C73" s="180">
        <v>1.02</v>
      </c>
      <c r="D73" s="106"/>
      <c r="E73" s="35">
        <f t="shared" si="8"/>
        <v>172.68</v>
      </c>
      <c r="F73" s="105"/>
      <c r="G73" s="26">
        <f t="shared" si="21"/>
        <v>18.78</v>
      </c>
      <c r="H73" s="35">
        <f t="shared" si="10"/>
        <v>92.11</v>
      </c>
      <c r="I73" s="42">
        <f t="shared" si="30"/>
        <v>283.57</v>
      </c>
      <c r="K73" s="245">
        <f t="shared" si="29"/>
        <v>0.60895017103360727</v>
      </c>
      <c r="M73" s="101" t="s">
        <v>39</v>
      </c>
      <c r="N73" s="36">
        <f t="shared" si="11"/>
        <v>200.77</v>
      </c>
      <c r="O73" s="62">
        <f t="shared" si="12"/>
        <v>82.8</v>
      </c>
      <c r="P73" s="36">
        <f t="shared" si="24"/>
        <v>283.57</v>
      </c>
      <c r="Q73" s="26">
        <f t="shared" si="25"/>
        <v>200.77</v>
      </c>
      <c r="R73" s="91">
        <f t="shared" si="13"/>
        <v>1.3002</v>
      </c>
      <c r="S73" s="26">
        <f t="shared" si="26"/>
        <v>261.04000000000002</v>
      </c>
      <c r="T73" s="26">
        <f t="shared" si="27"/>
        <v>82.8</v>
      </c>
      <c r="U73" s="50">
        <f t="shared" si="28"/>
        <v>343.84000000000003</v>
      </c>
      <c r="W73" s="101" t="s">
        <v>39</v>
      </c>
      <c r="X73" s="36">
        <f t="shared" si="22"/>
        <v>13.3</v>
      </c>
      <c r="Y73" s="62">
        <f t="shared" si="23"/>
        <v>5.48</v>
      </c>
      <c r="Z73" s="36">
        <f t="shared" si="17"/>
        <v>18.78</v>
      </c>
      <c r="AA73" s="26">
        <f t="shared" si="18"/>
        <v>13.3</v>
      </c>
      <c r="AB73" s="266">
        <f t="shared" si="19"/>
        <v>1.3002</v>
      </c>
      <c r="AC73" s="26">
        <f t="shared" si="6"/>
        <v>17.29</v>
      </c>
      <c r="AD73" s="26">
        <f t="shared" si="7"/>
        <v>5.48</v>
      </c>
      <c r="AE73" s="50">
        <f t="shared" si="20"/>
        <v>22.77</v>
      </c>
      <c r="AF73" s="6"/>
    </row>
    <row r="74" spans="1:32" ht="14.25" x14ac:dyDescent="0.2">
      <c r="B74" s="101" t="s">
        <v>40</v>
      </c>
      <c r="C74" s="105">
        <v>0.84</v>
      </c>
      <c r="D74" s="105"/>
      <c r="E74" s="35">
        <f t="shared" si="8"/>
        <v>142.19999999999999</v>
      </c>
      <c r="F74" s="105"/>
      <c r="G74" s="26">
        <f t="shared" si="21"/>
        <v>18.78</v>
      </c>
      <c r="H74" s="35">
        <f t="shared" si="10"/>
        <v>92.11</v>
      </c>
      <c r="I74" s="42">
        <f t="shared" si="30"/>
        <v>253.08999999999997</v>
      </c>
      <c r="K74" s="245">
        <f t="shared" si="29"/>
        <v>0.56185546643486506</v>
      </c>
      <c r="M74" s="101" t="s">
        <v>40</v>
      </c>
      <c r="N74" s="36">
        <f t="shared" si="11"/>
        <v>179.19</v>
      </c>
      <c r="O74" s="62">
        <f t="shared" si="12"/>
        <v>73.900000000000006</v>
      </c>
      <c r="P74" s="36">
        <f t="shared" si="24"/>
        <v>253.09</v>
      </c>
      <c r="Q74" s="26">
        <f t="shared" si="25"/>
        <v>179.19</v>
      </c>
      <c r="R74" s="91">
        <f t="shared" si="13"/>
        <v>1.3002</v>
      </c>
      <c r="S74" s="26">
        <f t="shared" si="26"/>
        <v>232.98</v>
      </c>
      <c r="T74" s="26">
        <f t="shared" si="27"/>
        <v>73.900000000000006</v>
      </c>
      <c r="U74" s="50">
        <f t="shared" si="28"/>
        <v>306.88</v>
      </c>
      <c r="W74" s="101" t="s">
        <v>40</v>
      </c>
      <c r="X74" s="36">
        <f t="shared" si="22"/>
        <v>13.3</v>
      </c>
      <c r="Y74" s="62">
        <f t="shared" si="23"/>
        <v>5.48</v>
      </c>
      <c r="Z74" s="36">
        <f t="shared" si="17"/>
        <v>18.78</v>
      </c>
      <c r="AA74" s="26">
        <f t="shared" si="18"/>
        <v>13.3</v>
      </c>
      <c r="AB74" s="266">
        <f t="shared" si="19"/>
        <v>1.3002</v>
      </c>
      <c r="AC74" s="26">
        <f t="shared" si="6"/>
        <v>17.29</v>
      </c>
      <c r="AD74" s="26">
        <f t="shared" si="7"/>
        <v>5.48</v>
      </c>
      <c r="AE74" s="50">
        <f t="shared" si="20"/>
        <v>22.77</v>
      </c>
      <c r="AF74" s="6"/>
    </row>
    <row r="75" spans="1:32" ht="14.25" x14ac:dyDescent="0.2">
      <c r="B75" s="101" t="s">
        <v>41</v>
      </c>
      <c r="C75" s="105">
        <v>0.78</v>
      </c>
      <c r="D75" s="105"/>
      <c r="E75" s="35">
        <f t="shared" si="8"/>
        <v>132.05000000000001</v>
      </c>
      <c r="F75" s="105"/>
      <c r="G75" s="26">
        <f t="shared" si="21"/>
        <v>18.78</v>
      </c>
      <c r="H75" s="35">
        <f t="shared" si="10"/>
        <v>92.11</v>
      </c>
      <c r="I75" s="42">
        <f t="shared" si="30"/>
        <v>242.94</v>
      </c>
      <c r="K75" s="245">
        <f t="shared" si="29"/>
        <v>0.54354984769902037</v>
      </c>
      <c r="M75" s="101" t="s">
        <v>41</v>
      </c>
      <c r="N75" s="36">
        <f t="shared" si="11"/>
        <v>172</v>
      </c>
      <c r="O75" s="62">
        <f t="shared" si="12"/>
        <v>70.94</v>
      </c>
      <c r="P75" s="36">
        <f t="shared" si="24"/>
        <v>242.94</v>
      </c>
      <c r="Q75" s="26">
        <f t="shared" si="25"/>
        <v>172</v>
      </c>
      <c r="R75" s="91">
        <f t="shared" si="13"/>
        <v>1.3002</v>
      </c>
      <c r="S75" s="26">
        <f t="shared" si="26"/>
        <v>223.63</v>
      </c>
      <c r="T75" s="26">
        <f t="shared" si="27"/>
        <v>70.94</v>
      </c>
      <c r="U75" s="50">
        <f t="shared" si="28"/>
        <v>294.57</v>
      </c>
      <c r="W75" s="101" t="s">
        <v>41</v>
      </c>
      <c r="X75" s="36">
        <f t="shared" si="22"/>
        <v>13.3</v>
      </c>
      <c r="Y75" s="62">
        <f t="shared" si="23"/>
        <v>5.48</v>
      </c>
      <c r="Z75" s="36">
        <f t="shared" si="17"/>
        <v>18.78</v>
      </c>
      <c r="AA75" s="26">
        <f t="shared" si="18"/>
        <v>13.3</v>
      </c>
      <c r="AB75" s="266">
        <f t="shared" si="19"/>
        <v>1.3002</v>
      </c>
      <c r="AC75" s="26">
        <f t="shared" si="6"/>
        <v>17.29</v>
      </c>
      <c r="AD75" s="26">
        <f t="shared" si="7"/>
        <v>5.48</v>
      </c>
      <c r="AE75" s="50">
        <f t="shared" si="20"/>
        <v>22.77</v>
      </c>
      <c r="AF75" s="6"/>
    </row>
    <row r="76" spans="1:32" ht="14.25" x14ac:dyDescent="0.2">
      <c r="B76" s="101" t="s">
        <v>42</v>
      </c>
      <c r="C76" s="105">
        <v>0.59</v>
      </c>
      <c r="D76" s="105"/>
      <c r="E76" s="35">
        <f t="shared" si="8"/>
        <v>99.88</v>
      </c>
      <c r="F76" s="105"/>
      <c r="G76" s="26">
        <f t="shared" si="21"/>
        <v>18.78</v>
      </c>
      <c r="H76" s="35">
        <f t="shared" si="10"/>
        <v>92.11</v>
      </c>
      <c r="I76" s="42">
        <f t="shared" si="30"/>
        <v>210.76999999999998</v>
      </c>
      <c r="K76" s="245">
        <f t="shared" si="29"/>
        <v>0.47388148218437159</v>
      </c>
      <c r="M76" s="101" t="s">
        <v>42</v>
      </c>
      <c r="N76" s="36">
        <f t="shared" si="11"/>
        <v>149.22999999999999</v>
      </c>
      <c r="O76" s="62">
        <f t="shared" si="12"/>
        <v>61.54</v>
      </c>
      <c r="P76" s="36">
        <f t="shared" si="24"/>
        <v>210.76999999999998</v>
      </c>
      <c r="Q76" s="26">
        <f t="shared" si="25"/>
        <v>149.22999999999999</v>
      </c>
      <c r="R76" s="91">
        <f t="shared" si="13"/>
        <v>1.3002</v>
      </c>
      <c r="S76" s="26">
        <f t="shared" si="26"/>
        <v>194.03</v>
      </c>
      <c r="T76" s="26">
        <f t="shared" si="27"/>
        <v>61.54</v>
      </c>
      <c r="U76" s="50">
        <f t="shared" si="28"/>
        <v>255.57</v>
      </c>
      <c r="W76" s="101" t="s">
        <v>42</v>
      </c>
      <c r="X76" s="36">
        <f t="shared" si="22"/>
        <v>13.3</v>
      </c>
      <c r="Y76" s="62">
        <f t="shared" si="23"/>
        <v>5.48</v>
      </c>
      <c r="Z76" s="36">
        <f>+X76+Y76</f>
        <v>18.78</v>
      </c>
      <c r="AA76" s="26">
        <f>+X76</f>
        <v>13.3</v>
      </c>
      <c r="AB76" s="266">
        <f t="shared" si="19"/>
        <v>1.3002</v>
      </c>
      <c r="AC76" s="26">
        <f>ROUND(+AA76*AB76,2)</f>
        <v>17.29</v>
      </c>
      <c r="AD76" s="26">
        <f>+Y76</f>
        <v>5.48</v>
      </c>
      <c r="AE76" s="50">
        <f t="shared" si="20"/>
        <v>22.77</v>
      </c>
      <c r="AF76" s="6"/>
    </row>
    <row r="77" spans="1:32" ht="15" thickBot="1" x14ac:dyDescent="0.25">
      <c r="B77" s="102" t="s">
        <v>43</v>
      </c>
      <c r="C77" s="126">
        <v>0.54</v>
      </c>
      <c r="D77" s="126"/>
      <c r="E77" s="43">
        <f t="shared" ref="E77" si="31">ROUND($E$8*C77,2)</f>
        <v>91.42</v>
      </c>
      <c r="F77" s="126"/>
      <c r="G77" s="27">
        <f t="shared" si="21"/>
        <v>18.78</v>
      </c>
      <c r="H77" s="43">
        <f t="shared" ref="H77" si="32">+$H$8</f>
        <v>92.11</v>
      </c>
      <c r="I77" s="44">
        <f t="shared" si="30"/>
        <v>202.31</v>
      </c>
      <c r="K77" s="245">
        <f t="shared" si="29"/>
        <v>0.45188077702535712</v>
      </c>
      <c r="M77" s="102" t="s">
        <v>43</v>
      </c>
      <c r="N77" s="51">
        <f t="shared" ref="N77" si="33">ROUND(+I77*$N$8,2)</f>
        <v>143.24</v>
      </c>
      <c r="O77" s="63">
        <f t="shared" ref="O77" si="34">ROUND(+I77*$O$8,2)</f>
        <v>59.07</v>
      </c>
      <c r="P77" s="51">
        <f t="shared" si="24"/>
        <v>202.31</v>
      </c>
      <c r="Q77" s="27">
        <f t="shared" si="25"/>
        <v>143.24</v>
      </c>
      <c r="R77" s="92">
        <f t="shared" si="13"/>
        <v>1.3002</v>
      </c>
      <c r="S77" s="27">
        <f t="shared" si="26"/>
        <v>186.24</v>
      </c>
      <c r="T77" s="27">
        <f t="shared" si="27"/>
        <v>59.07</v>
      </c>
      <c r="U77" s="60">
        <f t="shared" si="28"/>
        <v>245.31</v>
      </c>
      <c r="W77" s="102" t="s">
        <v>43</v>
      </c>
      <c r="X77" s="51">
        <f t="shared" si="22"/>
        <v>13.3</v>
      </c>
      <c r="Y77" s="63">
        <f t="shared" si="23"/>
        <v>5.48</v>
      </c>
      <c r="Z77" s="51">
        <f>+X77+Y77</f>
        <v>18.78</v>
      </c>
      <c r="AA77" s="27">
        <f>+X77</f>
        <v>13.3</v>
      </c>
      <c r="AB77" s="267">
        <f>+$AA$5</f>
        <v>1.3002</v>
      </c>
      <c r="AC77" s="27">
        <f>ROUND(+AA77*AB77,2)</f>
        <v>17.29</v>
      </c>
      <c r="AD77" s="27">
        <f>+Y77</f>
        <v>5.48</v>
      </c>
      <c r="AE77" s="60">
        <f>+AC77+AD77</f>
        <v>22.77</v>
      </c>
      <c r="AF77" s="6"/>
    </row>
    <row r="78" spans="1:32" ht="10.5" customHeight="1" x14ac:dyDescent="0.2">
      <c r="B78" s="34"/>
      <c r="C78" s="30"/>
      <c r="D78" s="30"/>
      <c r="E78" s="30"/>
      <c r="F78" s="30"/>
      <c r="G78" s="30"/>
      <c r="H78" s="30"/>
      <c r="I78" s="30"/>
      <c r="K78" s="56"/>
      <c r="M78" s="31"/>
      <c r="N78" s="30"/>
      <c r="O78" s="31"/>
      <c r="P78" s="31"/>
      <c r="Q78" s="31"/>
      <c r="R78" s="93"/>
      <c r="S78" s="31"/>
      <c r="T78" s="31"/>
      <c r="U78" s="31"/>
      <c r="W78" s="31"/>
      <c r="X78" s="30"/>
      <c r="Y78" s="31"/>
      <c r="Z78" s="31"/>
      <c r="AA78" s="31"/>
      <c r="AB78" s="269"/>
      <c r="AC78" s="31"/>
      <c r="AD78" s="31"/>
      <c r="AE78" s="31"/>
    </row>
    <row r="79" spans="1:32" x14ac:dyDescent="0.2">
      <c r="I79" s="6"/>
      <c r="R79" s="93"/>
      <c r="U79" s="6"/>
      <c r="AE79" s="6"/>
    </row>
  </sheetData>
  <mergeCells count="3">
    <mergeCell ref="C1:E1"/>
    <mergeCell ref="D6:H6"/>
    <mergeCell ref="B9:I9"/>
  </mergeCells>
  <pageMargins left="0.75" right="0.75" top="1" bottom="1" header="0.5" footer="0.5"/>
  <pageSetup paperSize="5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Impact Tool</vt:lpstr>
      <vt:lpstr>CBSA</vt:lpstr>
      <vt:lpstr>Summary &amp; PY Comparison</vt:lpstr>
      <vt:lpstr>Current Year - FY19 - Table 5</vt:lpstr>
      <vt:lpstr>Prior Year - FY18 - Table 5</vt:lpstr>
      <vt:lpstr>Sheet1</vt:lpstr>
      <vt:lpstr>County</vt:lpstr>
      <vt:lpstr>'Summary &amp; PY Comparison'!Print_Area</vt:lpstr>
      <vt:lpstr>'Current Year - FY19 - Table 5'!Print_Titles</vt:lpstr>
      <vt:lpstr>'Impact Tool'!Print_Titles</vt:lpstr>
      <vt:lpstr>'Prior Year - FY18 - Table 5'!Print_Titles</vt:lpstr>
      <vt:lpstr>'Summary &amp; PY Comparison'!Print_Titles</vt:lpstr>
    </vt:vector>
  </TitlesOfParts>
  <Company>Kellogg &amp; Andelson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Uppal, Eddie</dc:creator>
  <cp:lastModifiedBy>Uppal, Eddie</cp:lastModifiedBy>
  <cp:lastPrinted>2018-10-15T17:29:46Z</cp:lastPrinted>
  <dcterms:created xsi:type="dcterms:W3CDTF">2006-09-23T18:28:44Z</dcterms:created>
  <dcterms:modified xsi:type="dcterms:W3CDTF">2018-10-15T17:36:36Z</dcterms:modified>
</cp:coreProperties>
</file>